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4" documentId="8_{8B89772E-360C-45D6-BA74-1C9A12A519B1}" xr6:coauthVersionLast="47" xr6:coauthVersionMax="47" xr10:uidLastSave="{9459C2EF-606B-421B-9DFE-793A25021838}"/>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<sst xmlns="http://schemas.openxmlformats.org/spreadsheetml/2006/main" count="16930" uniqueCount="1319">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</sst>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3" fillId="2" borderId="0" xfId="0" applyFont="1" applyFill="1" applyAlignment="1">
      <alignment horizontal="left" vertical="top"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Craven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17.927702012841301</c:v>
                </c:pt>
                <c:pt idx="1">
                  <c:v>18.3123494165953</c:v>
                </c:pt>
                <c:pt idx="2">
                  <c:v>19.276368492477602</c:v>
                </c:pt>
                <c:pt idx="3">
                  <c:v>17.278255050209399</c:v>
                </c:pt>
                <c:pt idx="4">
                  <c:v>#N/A</c:v>
                </c:pt>
                <c:pt idx="5">
                  <c:v>16.809021838316699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Craven</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68.465727209938805</c:v>
                </c:pt>
                <c:pt idx="1">
                  <c:v>70.332643601166396</c:v>
                </c:pt>
                <c:pt idx="2">
                  <c:v>57.0455551993618</c:v>
                </c:pt>
                <c:pt idx="3">
                  <c:v>38.8362260446238</c:v>
                </c:pt>
                <c:pt idx="4">
                  <c:v>#N/A</c:v>
                </c:pt>
                <c:pt idx="5">
                  <c:v>38.931004677163799</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Craven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27.6435142457631</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Craven</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69.659277112253307</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Craven</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9.4566522858234698</c:v>
                </c:pt>
                <c:pt idx="1">
                  <c:v>9.3603041164136904</c:v>
                </c:pt>
                <c:pt idx="2">
                  <c:v>9.6215517685957295</c:v>
                </c:pt>
                <c:pt idx="3">
                  <c:v>9.2988085508421303</c:v>
                </c:pt>
                <c:pt idx="4">
                  <c:v>#N/A</c:v>
                </c:pt>
                <c:pt idx="5">
                  <c:v>8.8674777687353394</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Craven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36.852233885487898</c:v>
                </c:pt>
                <c:pt idx="1">
                  <c:v>37.523310395915502</c:v>
                </c:pt>
                <c:pt idx="2">
                  <c:v>21.498154257692299</c:v>
                </c:pt>
                <c:pt idx="3">
                  <c:v>19.205942176465101</c:v>
                </c:pt>
                <c:pt idx="4">
                  <c:v>#N/A</c:v>
                </c:pt>
                <c:pt idx="5">
                  <c:v>19.0555014749892</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Craven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14.535942907534301</c:v>
                </c:pt>
                <c:pt idx="1">
                  <c:v>14.554670704826099</c:v>
                </c:pt>
                <c:pt idx="2">
                  <c:v>14.665116937294499</c:v>
                </c:pt>
                <c:pt idx="3">
                  <c:v>14.015308483018799</c:v>
                </c:pt>
                <c:pt idx="4">
                  <c:v>#N/A</c:v>
                </c:pt>
                <c:pt idx="5">
                  <c:v>13.7760259257733</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Craven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98.146301764493998</c:v>
                </c:pt>
                <c:pt idx="1">
                  <c:v>98.145323935901999</c:v>
                </c:pt>
                <c:pt idx="2">
                  <c:v>48.992479974417201</c:v>
                </c:pt>
                <c:pt idx="3">
                  <c:v>43.340220012733703</c:v>
                </c:pt>
                <c:pt idx="4">
                  <c:v>#N/A</c:v>
                </c:pt>
                <c:pt idx="5">
                  <c:v>43.556741456388799</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556260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49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journey times within Craven by all modes of transport to nearest employment centres with 500 to 4999 jobs are in line with the rural situation.  The journey times where the destination was employment centres with at least 5000 jobs were in 2014 and 2015 above the rural situation, but dropped significantly in 2016 and 2017 for all modes of transport such that they were lower than the rural times and approaching those of England as a whole.</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74" t="s">
        <v>5</v>
      </c>
      <c r="B1" s="74"/>
      <c r="C1" s="74"/>
    </row>
    <row r="2" spans="1:14" ht="21" customHeight="1" x14ac:dyDescent="0.3">
      <c r="A2" s="74"/>
      <c r="B2" s="74"/>
      <c r="C2" s="74"/>
    </row>
    <row r="3" spans="1:14" ht="15" thickBot="1" x14ac:dyDescent="0.35"/>
    <row r="4" spans="1:14" ht="16.2" thickBot="1" x14ac:dyDescent="0.35">
      <c r="A4" s="2" t="s">
        <v>0</v>
      </c>
      <c r="B4" s="3" t="s">
        <v>77</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3" t="s">
        <v>1317</v>
      </c>
      <c r="G11" s="63"/>
      <c r="H11" s="64"/>
      <c r="I11" s="8">
        <v>2014</v>
      </c>
      <c r="J11" s="9">
        <v>2015</v>
      </c>
      <c r="K11" s="9">
        <v>2016</v>
      </c>
      <c r="L11" s="9">
        <v>2017</v>
      </c>
      <c r="M11" s="9">
        <v>2018</v>
      </c>
      <c r="N11" s="9">
        <v>2019</v>
      </c>
    </row>
    <row r="12" spans="1:14" ht="51" customHeight="1" thickTop="1" x14ac:dyDescent="0.3">
      <c r="B12" s="10" t="s">
        <v>1316</v>
      </c>
      <c r="C12" s="11"/>
      <c r="D12" s="11"/>
      <c r="F12" s="12" t="str">
        <f>B4</f>
        <v>Craven</v>
      </c>
      <c r="G12" s="13"/>
      <c r="H12" s="14"/>
      <c r="I12" s="15">
        <f>VLOOKUP(F12,PT!AA3:AI363,4,FALSE)</f>
        <v>17.927702012841301</v>
      </c>
      <c r="J12" s="16">
        <f>VLOOKUP(F12,PT!AA3:AI363,5,FALSE)</f>
        <v>18.3123494165953</v>
      </c>
      <c r="K12" s="16">
        <f>VLOOKUP(F12,PT!AA3:AI363,6,FALSE)</f>
        <v>19.276368492477602</v>
      </c>
      <c r="L12" s="16">
        <f>VLOOKUP(F12,PT!AA3:AI363,7,FALSE)</f>
        <v>17.278255050209399</v>
      </c>
      <c r="M12" s="16" t="e">
        <v>#N/A</v>
      </c>
      <c r="N12" s="16">
        <f>VLOOKUP(F12,PT!AA3:AI363,9,FALSE)</f>
        <v>16.809021838316699</v>
      </c>
    </row>
    <row r="13" spans="1:14" ht="51" customHeight="1" x14ac:dyDescent="0.3">
      <c r="B13" s="17"/>
      <c r="C13" s="17"/>
      <c r="D13" s="17"/>
      <c r="F13" s="71" t="s">
        <v>2</v>
      </c>
      <c r="G13" s="72"/>
      <c r="H13" s="73"/>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8" t="s">
        <v>3</v>
      </c>
      <c r="G14" s="69"/>
      <c r="H14" s="70"/>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5" t="str">
        <f>"% Gap - "&amp;F12&amp;" to Rural as a Region"</f>
        <v>% Gap - Craven to Rural as a Region</v>
      </c>
      <c r="G15" s="66"/>
      <c r="H15" s="67"/>
      <c r="I15" s="22">
        <f>100*((I12-I13)/I13)</f>
        <v>-1.9387323988253431</v>
      </c>
      <c r="J15" s="22">
        <f t="shared" ref="J15:N16" si="0">100*((J12-J13)/J13)</f>
        <v>-2.0120162068746392</v>
      </c>
      <c r="K15" s="22">
        <f t="shared" si="0"/>
        <v>-1.2471513858288339</v>
      </c>
      <c r="L15" s="22">
        <f t="shared" si="0"/>
        <v>1.7037091069106174</v>
      </c>
      <c r="M15" s="22" t="e">
        <f t="shared" si="0"/>
        <v>#N/A</v>
      </c>
      <c r="N15" s="22">
        <f t="shared" si="0"/>
        <v>1.0551512123171614</v>
      </c>
    </row>
    <row r="16" spans="1:14" ht="51" customHeight="1" x14ac:dyDescent="0.3">
      <c r="B16" s="17"/>
      <c r="C16" s="17"/>
      <c r="D16" s="17"/>
      <c r="F16" s="75" t="s">
        <v>4</v>
      </c>
      <c r="G16" s="76"/>
      <c r="H16" s="77"/>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3" t="s">
        <v>1318</v>
      </c>
      <c r="G19" s="63"/>
      <c r="H19" s="64"/>
      <c r="I19" s="8">
        <v>2014</v>
      </c>
      <c r="J19" s="58">
        <v>2015</v>
      </c>
      <c r="K19" s="58">
        <v>2016</v>
      </c>
      <c r="L19" s="58">
        <v>2017</v>
      </c>
      <c r="M19" s="58">
        <v>2018</v>
      </c>
      <c r="N19" s="58">
        <v>2019</v>
      </c>
    </row>
    <row r="20" spans="1:14" ht="51" customHeight="1" thickTop="1" x14ac:dyDescent="0.3">
      <c r="B20" s="10" t="s">
        <v>1316</v>
      </c>
      <c r="C20" s="17"/>
      <c r="D20" s="17"/>
      <c r="F20" s="12" t="str">
        <f>B4</f>
        <v>Craven</v>
      </c>
      <c r="G20" s="13"/>
      <c r="H20" s="14"/>
      <c r="I20" s="15">
        <f>VLOOKUP(F20,PT!AO3:AW363,4,FALSE)</f>
        <v>68.465727209938805</v>
      </c>
      <c r="J20" s="16">
        <f>VLOOKUP(F20,PT!AO3:AW363,5,FALSE)</f>
        <v>70.332643601166396</v>
      </c>
      <c r="K20" s="16">
        <f>VLOOKUP(F20,PT!AO3:AW363,6,FALSE)</f>
        <v>57.0455551993618</v>
      </c>
      <c r="L20" s="16">
        <f>VLOOKUP(F20,PT!AO3:AW363,7,FALSE)</f>
        <v>38.8362260446238</v>
      </c>
      <c r="M20" s="16" t="e">
        <v>#N/A</v>
      </c>
      <c r="N20" s="16">
        <f>VLOOKUP(F20,PT!AO3:AW363,9,FALSE)</f>
        <v>38.931004677163799</v>
      </c>
    </row>
    <row r="21" spans="1:14" ht="51" customHeight="1" x14ac:dyDescent="0.3">
      <c r="B21" s="17"/>
      <c r="C21" s="17"/>
      <c r="D21" s="17"/>
      <c r="F21" s="71" t="s">
        <v>2</v>
      </c>
      <c r="G21" s="72"/>
      <c r="H21" s="73"/>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8" t="s">
        <v>3</v>
      </c>
      <c r="G22" s="69"/>
      <c r="H22" s="70"/>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5" t="str">
        <f>"% Gap - "&amp;F20&amp;" to Rural as a Region"</f>
        <v>% Gap - Craven to Rural as a Region</v>
      </c>
      <c r="G23" s="66"/>
      <c r="H23" s="67"/>
      <c r="I23" s="22">
        <f>100*((I20-I21)/I21)</f>
        <v>25.929461994589055</v>
      </c>
      <c r="J23" s="22">
        <f t="shared" ref="J23:N23" si="1">100*((J20-J21)/J21)</f>
        <v>27.250925310597196</v>
      </c>
      <c r="K23" s="22">
        <f t="shared" si="1"/>
        <v>3.7449306010496906</v>
      </c>
      <c r="L23" s="22">
        <f t="shared" si="1"/>
        <v>-29.074824816611677</v>
      </c>
      <c r="M23" s="22" t="e">
        <f t="shared" si="1"/>
        <v>#N/A</v>
      </c>
      <c r="N23" s="22">
        <f t="shared" si="1"/>
        <v>-28.14364403857159</v>
      </c>
    </row>
    <row r="24" spans="1:14" ht="51" customHeight="1" x14ac:dyDescent="0.3">
      <c r="B24" s="17"/>
      <c r="C24" s="17"/>
      <c r="D24" s="17"/>
      <c r="F24" s="60" t="s">
        <v>4</v>
      </c>
      <c r="G24" s="61"/>
      <c r="H24" s="62"/>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3" t="s">
        <v>1311</v>
      </c>
      <c r="G27" s="63"/>
      <c r="H27" s="64"/>
      <c r="I27" s="8">
        <v>2019</v>
      </c>
    </row>
    <row r="28" spans="1:14" ht="51" customHeight="1" thickTop="1" x14ac:dyDescent="0.3">
      <c r="B28" s="10" t="s">
        <v>1316</v>
      </c>
      <c r="C28" s="17"/>
      <c r="D28" s="17"/>
      <c r="F28" s="12" t="str">
        <f>B4</f>
        <v>Craven</v>
      </c>
      <c r="G28" s="13"/>
      <c r="H28" s="14"/>
      <c r="I28" s="15">
        <f>VLOOKUP(F28,Walk!AA3:AI363,4,FALSE)</f>
        <v>27.6435142457631</v>
      </c>
    </row>
    <row r="29" spans="1:14" ht="51" customHeight="1" x14ac:dyDescent="0.3">
      <c r="B29" s="17"/>
      <c r="C29" s="17"/>
      <c r="D29" s="17"/>
      <c r="F29" s="71" t="s">
        <v>2</v>
      </c>
      <c r="G29" s="72"/>
      <c r="H29" s="73"/>
      <c r="I29" s="18">
        <f>Walk!AD367</f>
        <v>25.395491656167287</v>
      </c>
    </row>
    <row r="30" spans="1:14" ht="51" customHeight="1" thickBot="1" x14ac:dyDescent="0.35">
      <c r="B30" s="17"/>
      <c r="C30" s="17"/>
      <c r="D30" s="17"/>
      <c r="F30" s="68" t="s">
        <v>3</v>
      </c>
      <c r="G30" s="69"/>
      <c r="H30" s="70"/>
      <c r="I30" s="20">
        <f>Walk!AD365</f>
        <v>14.717718717898</v>
      </c>
    </row>
    <row r="31" spans="1:14" ht="51" customHeight="1" thickTop="1" x14ac:dyDescent="0.3">
      <c r="B31" s="17"/>
      <c r="C31" s="17"/>
      <c r="D31" s="17"/>
      <c r="F31" s="65" t="str">
        <f>"% Gap - "&amp;F28&amp;" to Rural as a Region"</f>
        <v>% Gap - Craven to Rural as a Region</v>
      </c>
      <c r="G31" s="66"/>
      <c r="H31" s="67"/>
      <c r="I31" s="22">
        <f>100*((I28-I29)/I29)</f>
        <v>8.8520538213320279</v>
      </c>
    </row>
    <row r="32" spans="1:14" ht="51" customHeight="1" x14ac:dyDescent="0.3">
      <c r="B32" s="17"/>
      <c r="C32" s="17"/>
      <c r="D32" s="17"/>
      <c r="F32" s="60" t="s">
        <v>4</v>
      </c>
      <c r="G32" s="61"/>
      <c r="H32" s="62"/>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3" t="s">
        <v>1312</v>
      </c>
      <c r="G35" s="63"/>
      <c r="H35" s="64"/>
      <c r="I35" s="8">
        <v>2019</v>
      </c>
    </row>
    <row r="36" spans="1:14" ht="51" customHeight="1" thickTop="1" x14ac:dyDescent="0.3">
      <c r="B36" s="10" t="s">
        <v>1316</v>
      </c>
      <c r="C36" s="17"/>
      <c r="D36" s="17"/>
      <c r="F36" s="12" t="str">
        <f>B4</f>
        <v>Craven</v>
      </c>
      <c r="G36" s="13"/>
      <c r="H36" s="14"/>
      <c r="I36" s="15">
        <f>VLOOKUP(F36,Walk!AO3:AR363,4,FALSE)</f>
        <v>69.659277112253307</v>
      </c>
    </row>
    <row r="37" spans="1:14" ht="51" customHeight="1" x14ac:dyDescent="0.3">
      <c r="B37" s="17"/>
      <c r="C37" s="17"/>
      <c r="D37" s="17"/>
      <c r="F37" s="71" t="s">
        <v>2</v>
      </c>
      <c r="G37" s="72"/>
      <c r="H37" s="73"/>
      <c r="I37" s="18">
        <f>Walk!AR367</f>
        <v>100.27734843835725</v>
      </c>
    </row>
    <row r="38" spans="1:14" ht="51" customHeight="1" thickBot="1" x14ac:dyDescent="0.35">
      <c r="B38" s="17"/>
      <c r="C38" s="17"/>
      <c r="D38" s="17"/>
      <c r="F38" s="68" t="s">
        <v>3</v>
      </c>
      <c r="G38" s="69"/>
      <c r="H38" s="70"/>
      <c r="I38" s="20">
        <f>Walk!AR365</f>
        <v>58.100170648764198</v>
      </c>
    </row>
    <row r="39" spans="1:14" ht="51" customHeight="1" thickTop="1" x14ac:dyDescent="0.3">
      <c r="B39" s="17"/>
      <c r="C39" s="17"/>
      <c r="D39" s="17"/>
      <c r="F39" s="65" t="str">
        <f>"% Gap - "&amp;F36&amp;" to Rural as a Region"</f>
        <v>% Gap - Craven to Rural as a Region</v>
      </c>
      <c r="G39" s="66"/>
      <c r="H39" s="67"/>
      <c r="I39" s="22">
        <f>100*((I36-I37)/I37)</f>
        <v>-30.533387452825959</v>
      </c>
    </row>
    <row r="40" spans="1:14" ht="51" customHeight="1" x14ac:dyDescent="0.3">
      <c r="B40" s="17"/>
      <c r="C40" s="17"/>
      <c r="D40" s="17"/>
      <c r="F40" s="60" t="s">
        <v>4</v>
      </c>
      <c r="G40" s="61"/>
      <c r="H40" s="62"/>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3" t="s">
        <v>1309</v>
      </c>
      <c r="G43" s="63"/>
      <c r="H43" s="64"/>
      <c r="I43" s="8">
        <v>2014</v>
      </c>
      <c r="J43" s="58">
        <v>2015</v>
      </c>
      <c r="K43" s="58">
        <v>2016</v>
      </c>
      <c r="L43" s="58">
        <v>2017</v>
      </c>
      <c r="M43" s="58">
        <v>2018</v>
      </c>
      <c r="N43" s="58">
        <v>2019</v>
      </c>
    </row>
    <row r="44" spans="1:14" ht="51" customHeight="1" thickTop="1" x14ac:dyDescent="0.3">
      <c r="B44" s="10" t="s">
        <v>1316</v>
      </c>
      <c r="C44" s="17"/>
      <c r="D44" s="17"/>
      <c r="F44" s="12" t="str">
        <f>B4</f>
        <v>Craven</v>
      </c>
      <c r="G44" s="13"/>
      <c r="H44" s="14"/>
      <c r="I44" s="15">
        <f>VLOOKUP(F44,Car!AA3:AI363,4,FALSE)</f>
        <v>9.4566522858234698</v>
      </c>
      <c r="J44" s="16">
        <f>VLOOKUP(F44,Car!AA3:AI363,5,FALSE)</f>
        <v>9.3603041164136904</v>
      </c>
      <c r="K44" s="16">
        <f>VLOOKUP(F44,Car!AA3:AI363,6,FALSE)</f>
        <v>9.6215517685957295</v>
      </c>
      <c r="L44" s="16">
        <f>VLOOKUP(F44,Car!AA3:AI363,7,FALSE)</f>
        <v>9.2988085508421303</v>
      </c>
      <c r="M44" s="16" t="e">
        <v>#N/A</v>
      </c>
      <c r="N44" s="16">
        <f>VLOOKUP(F44,Car!AA3:AI363,9,FALSE)</f>
        <v>8.8674777687353394</v>
      </c>
    </row>
    <row r="45" spans="1:14" ht="51" customHeight="1" x14ac:dyDescent="0.3">
      <c r="B45" s="17"/>
      <c r="C45" s="17"/>
      <c r="D45" s="17"/>
      <c r="F45" s="71" t="s">
        <v>2</v>
      </c>
      <c r="G45" s="72"/>
      <c r="H45" s="73"/>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8" t="s">
        <v>3</v>
      </c>
      <c r="G46" s="69"/>
      <c r="H46" s="70"/>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5" t="str">
        <f>"% Gap - "&amp;F44&amp;" to Rural as a Region"</f>
        <v>% Gap - Craven to Rural as a Region</v>
      </c>
      <c r="G47" s="66"/>
      <c r="H47" s="67"/>
      <c r="I47" s="22">
        <f>100*((I44-I45)/I45)</f>
        <v>-3.4441844422104246</v>
      </c>
      <c r="J47" s="22">
        <f t="shared" ref="J47:L47" si="3">100*((J44-J45)/J45)</f>
        <v>-3.8387039102789897</v>
      </c>
      <c r="K47" s="22">
        <f t="shared" si="3"/>
        <v>-5.9685605536920949</v>
      </c>
      <c r="L47" s="22">
        <f t="shared" si="3"/>
        <v>-1.2279630684319924</v>
      </c>
      <c r="M47" s="22" t="e">
        <v>#N/A</v>
      </c>
      <c r="N47" s="22">
        <f t="shared" ref="N47" si="4">100*((N44-N45)/N45)</f>
        <v>-2.3108990125767606</v>
      </c>
    </row>
    <row r="48" spans="1:14" ht="51" customHeight="1" x14ac:dyDescent="0.3">
      <c r="B48" s="17"/>
      <c r="C48" s="17"/>
      <c r="D48" s="17"/>
      <c r="F48" s="60" t="s">
        <v>4</v>
      </c>
      <c r="G48" s="61"/>
      <c r="H48" s="62"/>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3" t="s">
        <v>1310</v>
      </c>
      <c r="G51" s="63"/>
      <c r="H51" s="64"/>
      <c r="I51" s="8">
        <v>2014</v>
      </c>
      <c r="J51" s="58">
        <v>2015</v>
      </c>
      <c r="K51" s="58">
        <v>2016</v>
      </c>
      <c r="L51" s="58">
        <v>2017</v>
      </c>
      <c r="M51" s="58">
        <v>2018</v>
      </c>
      <c r="N51" s="58">
        <v>2019</v>
      </c>
    </row>
    <row r="52" spans="1:14" ht="51" customHeight="1" thickTop="1" x14ac:dyDescent="0.3">
      <c r="B52" s="10" t="s">
        <v>1316</v>
      </c>
      <c r="C52" s="17"/>
      <c r="D52" s="17"/>
      <c r="F52" s="12" t="str">
        <f>B4</f>
        <v>Craven</v>
      </c>
      <c r="G52" s="13"/>
      <c r="H52" s="14"/>
      <c r="I52" s="15">
        <f>VLOOKUP(F52,Car!AO3:AW363,4,FALSE)</f>
        <v>36.852233885487898</v>
      </c>
      <c r="J52" s="16">
        <f>VLOOKUP(F52,Car!AO3:AW363,5,FALSE)</f>
        <v>37.523310395915502</v>
      </c>
      <c r="K52" s="16">
        <f>VLOOKUP(F52,Car!AO3:AW363,6,FALSE)</f>
        <v>21.498154257692299</v>
      </c>
      <c r="L52" s="16">
        <f>VLOOKUP(F52,Car!AO3:AW363,7,FALSE)</f>
        <v>19.205942176465101</v>
      </c>
      <c r="M52" s="16" t="e">
        <v>#N/A</v>
      </c>
      <c r="N52" s="16">
        <f>VLOOKUP(F52,Car!AO3:AW363,9,FALSE)</f>
        <v>19.0555014749892</v>
      </c>
    </row>
    <row r="53" spans="1:14" ht="51" customHeight="1" x14ac:dyDescent="0.3">
      <c r="B53" s="17"/>
      <c r="C53" s="17"/>
      <c r="D53" s="17"/>
      <c r="F53" s="71" t="s">
        <v>2</v>
      </c>
      <c r="G53" s="72"/>
      <c r="H53" s="73"/>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8" t="s">
        <v>3</v>
      </c>
      <c r="G54" s="69"/>
      <c r="H54" s="70"/>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5" t="str">
        <f>"% Gap - "&amp;F52&amp;" to Rural as a Region"</f>
        <v>% Gap - Craven to Rural as a Region</v>
      </c>
      <c r="G55" s="66"/>
      <c r="H55" s="67"/>
      <c r="I55" s="22">
        <f>100*((I52-I53)/I53)</f>
        <v>35.377595624692034</v>
      </c>
      <c r="J55" s="22">
        <f t="shared" ref="J55:L55" si="7">100*((J52-J53)/J53)</f>
        <v>36.395225113559313</v>
      </c>
      <c r="K55" s="22">
        <f t="shared" si="7"/>
        <v>-23.5880187341537</v>
      </c>
      <c r="L55" s="22">
        <f t="shared" si="7"/>
        <v>-29.044854102587536</v>
      </c>
      <c r="M55" s="22" t="e">
        <f t="shared" ref="M55:N55" si="8">100*((M52-M53)/M53)</f>
        <v>#N/A</v>
      </c>
      <c r="N55" s="22">
        <f t="shared" si="8"/>
        <v>-28.876309495161212</v>
      </c>
    </row>
    <row r="56" spans="1:14" ht="51" customHeight="1" x14ac:dyDescent="0.3">
      <c r="B56" s="17"/>
      <c r="C56" s="17"/>
      <c r="D56" s="17"/>
      <c r="F56" s="60" t="s">
        <v>4</v>
      </c>
      <c r="G56" s="61"/>
      <c r="H56" s="62"/>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3" t="s">
        <v>1306</v>
      </c>
      <c r="G59" s="63"/>
      <c r="H59" s="64"/>
      <c r="I59" s="8">
        <v>2014</v>
      </c>
      <c r="J59" s="58">
        <v>2015</v>
      </c>
      <c r="K59" s="58">
        <v>2016</v>
      </c>
      <c r="L59" s="58">
        <v>2017</v>
      </c>
      <c r="M59" s="58">
        <v>2018</v>
      </c>
      <c r="N59" s="58">
        <v>2019</v>
      </c>
    </row>
    <row r="60" spans="1:14" ht="51" customHeight="1" thickTop="1" x14ac:dyDescent="0.3">
      <c r="B60" s="10" t="s">
        <v>1316</v>
      </c>
      <c r="C60" s="17"/>
      <c r="D60" s="17"/>
      <c r="F60" s="12" t="str">
        <f>B4</f>
        <v>Craven</v>
      </c>
      <c r="G60" s="13"/>
      <c r="H60" s="14"/>
      <c r="I60" s="15">
        <f>VLOOKUP(F60,Cycle!AA3:AI363,4,FALSE)</f>
        <v>14.535942907534301</v>
      </c>
      <c r="J60" s="16">
        <f>VLOOKUP(F60,Cycle!AA3:AI363,5,FALSE)</f>
        <v>14.554670704826099</v>
      </c>
      <c r="K60" s="16">
        <f>VLOOKUP(F60,Cycle!AA3:AI363,6,FALSE)</f>
        <v>14.665116937294499</v>
      </c>
      <c r="L60" s="16">
        <f>VLOOKUP(F60,Cycle!AA3:AI363,7,FALSE)</f>
        <v>14.015308483018799</v>
      </c>
      <c r="M60" s="16" t="e">
        <v>#N/A</v>
      </c>
      <c r="N60" s="16">
        <f>VLOOKUP(F60,Cycle!AA3:AI363,9,FALSE)</f>
        <v>13.7760259257733</v>
      </c>
    </row>
    <row r="61" spans="1:14" ht="51" customHeight="1" x14ac:dyDescent="0.3">
      <c r="B61" s="17"/>
      <c r="C61" s="17"/>
      <c r="D61" s="17"/>
      <c r="F61" s="71" t="s">
        <v>2</v>
      </c>
      <c r="G61" s="72"/>
      <c r="H61" s="73"/>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8" t="s">
        <v>3</v>
      </c>
      <c r="G62" s="69"/>
      <c r="H62" s="70"/>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5" t="str">
        <f>"% Gap - "&amp;F60&amp;" to Rural as a Region"</f>
        <v>% Gap - Craven to Rural as a Region</v>
      </c>
      <c r="G63" s="66"/>
      <c r="H63" s="67"/>
      <c r="I63" s="22">
        <f>100*((I60-I61)/I61)</f>
        <v>-5.1601006617206</v>
      </c>
      <c r="J63" s="22">
        <f t="shared" ref="J63:L63" si="11">100*((J60-J61)/J61)</f>
        <v>-4.4612795775104956</v>
      </c>
      <c r="K63" s="22">
        <f t="shared" si="11"/>
        <v>-4.9330365289916873</v>
      </c>
      <c r="L63" s="22">
        <f t="shared" si="11"/>
        <v>0.99186216620421341</v>
      </c>
      <c r="M63" s="22" t="e">
        <f t="shared" ref="M63:M64" si="12">(M60-M61)</f>
        <v>#N/A</v>
      </c>
      <c r="N63" s="22">
        <f t="shared" ref="N63" si="13">100*((N60-N61)/N61)</f>
        <v>2.8897655730541407</v>
      </c>
    </row>
    <row r="64" spans="1:14" ht="51" customHeight="1" x14ac:dyDescent="0.3">
      <c r="B64" s="17"/>
      <c r="C64" s="17"/>
      <c r="D64" s="17"/>
      <c r="F64" s="60" t="s">
        <v>4</v>
      </c>
      <c r="G64" s="61"/>
      <c r="H64" s="62"/>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3" t="s">
        <v>1307</v>
      </c>
      <c r="G67" s="63"/>
      <c r="H67" s="64"/>
      <c r="I67" s="8">
        <v>2014</v>
      </c>
      <c r="J67" s="58">
        <v>2015</v>
      </c>
      <c r="K67" s="58">
        <v>2016</v>
      </c>
      <c r="L67" s="58">
        <v>2017</v>
      </c>
      <c r="M67" s="58">
        <v>2018</v>
      </c>
      <c r="N67" s="58">
        <v>2019</v>
      </c>
    </row>
    <row r="68" spans="1:14" ht="51" customHeight="1" thickTop="1" x14ac:dyDescent="0.3">
      <c r="B68" s="10" t="s">
        <v>1316</v>
      </c>
      <c r="C68" s="17"/>
      <c r="D68" s="17"/>
      <c r="F68" s="12" t="str">
        <f>B4</f>
        <v>Craven</v>
      </c>
      <c r="G68" s="13"/>
      <c r="H68" s="14"/>
      <c r="I68" s="15">
        <f>VLOOKUP(F68,Cycle!AO3:AW363,4,FALSE)</f>
        <v>98.146301764493998</v>
      </c>
      <c r="J68" s="16">
        <f>VLOOKUP(F68,Cycle!AO3:AW363,5,FALSE)</f>
        <v>98.145323935901999</v>
      </c>
      <c r="K68" s="16">
        <f>VLOOKUP(F68,Cycle!AO3:AW363,6,FALSE)</f>
        <v>48.992479974417201</v>
      </c>
      <c r="L68" s="16">
        <f>VLOOKUP(F68,Cycle!AO3:AW363,7,FALSE)</f>
        <v>43.340220012733703</v>
      </c>
      <c r="M68" s="16" t="e">
        <v>#N/A</v>
      </c>
      <c r="N68" s="16">
        <f>VLOOKUP(F68,Cycle!AO3:AW363,9,FALSE)</f>
        <v>43.556741456388799</v>
      </c>
    </row>
    <row r="69" spans="1:14" ht="51" customHeight="1" x14ac:dyDescent="0.3">
      <c r="B69" s="17"/>
      <c r="C69" s="17"/>
      <c r="D69" s="17"/>
      <c r="F69" s="71" t="s">
        <v>2</v>
      </c>
      <c r="G69" s="72"/>
      <c r="H69" s="73"/>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8" t="s">
        <v>3</v>
      </c>
      <c r="G70" s="69"/>
      <c r="H70" s="70"/>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5" t="str">
        <f>"% Gap - "&amp;F68&amp;" to Rural as a Region"</f>
        <v>% Gap - Craven to Rural as a Region</v>
      </c>
      <c r="G71" s="66"/>
      <c r="H71" s="67"/>
      <c r="I71" s="22">
        <f>100*((I68-I69)/I69)</f>
        <v>46.85366814280971</v>
      </c>
      <c r="J71" s="22">
        <f t="shared" ref="J71:L71" si="16">100*((J68-J69)/J69)</f>
        <v>49.857407762316974</v>
      </c>
      <c r="K71" s="22">
        <f t="shared" si="16"/>
        <v>-25.553475595437515</v>
      </c>
      <c r="L71" s="22">
        <f t="shared" si="16"/>
        <v>-30.736254418472015</v>
      </c>
      <c r="M71" s="22" t="e">
        <f t="shared" ref="M71:M72" si="17">(M68-M69)</f>
        <v>#N/A</v>
      </c>
      <c r="N71" s="22">
        <f t="shared" ref="N71" si="18">100*((N68-N69)/N69)</f>
        <v>-28.952626800591467</v>
      </c>
    </row>
    <row r="72" spans="1:14" ht="51" customHeight="1" x14ac:dyDescent="0.3">
      <c r="B72" s="17"/>
      <c r="C72" s="17"/>
      <c r="D72" s="17"/>
      <c r="F72" s="60" t="s">
        <v>4</v>
      </c>
      <c r="G72" s="61"/>
      <c r="H72" s="62"/>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ZMCrrOEhkZqw2JZMIEwnJMR6OXMTzy6KiUPete3xHeDi8TcgdNCioSkR9LxmzIQUNl7vIViGPR1+Y+SI/7k6ww==" saltValue="xhFsyUikAS/+QfWP+wwgdA==" spinCount="100000" sheet="1" objects="1" scenarios="1"/>
  <protectedRanges>
    <protectedRange sqref="B4" name="Range1"/>
  </protectedRanges>
  <mergeCells count="41">
    <mergeCell ref="F27:H27"/>
    <mergeCell ref="A1:C2"/>
    <mergeCell ref="F11:H11"/>
    <mergeCell ref="F13:H13"/>
    <mergeCell ref="F14:H14"/>
    <mergeCell ref="F15:H15"/>
    <mergeCell ref="F16:H16"/>
    <mergeCell ref="F19:H19"/>
    <mergeCell ref="F21:H21"/>
    <mergeCell ref="F22:H22"/>
    <mergeCell ref="F23:H23"/>
    <mergeCell ref="F24:H24"/>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2022-08-23T11:38:35Z</dcterms:modified>
</cp:coreProperties>
</file>