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B1DC9AC4-2AE3-46DB-85A9-98CC1046FBD5}" xr6:coauthVersionLast="47" xr6:coauthVersionMax="47" xr10:uidLastSave="{9AEE64D6-D4BB-4A42-8362-916B67B86AF0}"/>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<sst xmlns="http://schemas.openxmlformats.org/spreadsheetml/2006/main" count="8461" uniqueCount="1368">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</sst>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68</c:v>
                </c:pt>
                <c:pt idx="1">
                  <c:v>76</c:v>
                </c:pt>
                <c:pt idx="2">
                  <c:v>83.1</c:v>
                </c:pt>
                <c:pt idx="3">
                  <c:v>87.6</c:v>
                </c:pt>
                <c:pt idx="4">
                  <c:v>92.2</c:v>
                </c:pt>
                <c:pt idx="5">
                  <c:v>95.2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Braintree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11.7</c:v>
                </c:pt>
                <c:pt idx="4">
                  <c:v>24.5</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Braintree Full Fibre</c:v>
                </c:pt>
              </c:strCache>
            </c:strRef>
          </c:tx>
          <c:spPr>
            <a:noFill/>
            <a:ln w="38100">
              <a:solidFill>
                <a:schemeClr val="tx1"/>
              </a:solidFill>
            </a:ln>
            <a:effectLst/>
          </c:spPr>
          <c:invertIfNegative val="0"/>
          <c:val>
            <c:numRef>
              <c:f>Sheet1!$R$21:$V$21</c:f>
              <c:numCache>
                <c:formatCode>0.0</c:formatCode>
                <c:ptCount val="5"/>
                <c:pt idx="1">
                  <c:v>0.2</c:v>
                </c:pt>
                <c:pt idx="2">
                  <c:v>2.5</c:v>
                </c:pt>
                <c:pt idx="3">
                  <c:v>11.7</c:v>
                </c:pt>
                <c:pt idx="4">
                  <c:v>24.5</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Braintree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47.54</c:v>
                </c:pt>
                <c:pt idx="1">
                  <c:v>69.83</c:v>
                </c:pt>
                <c:pt idx="2">
                  <c:v>68.400000000000006</c:v>
                </c:pt>
                <c:pt idx="3">
                  <c:v>70.27</c:v>
                </c:pt>
                <c:pt idx="4">
                  <c:v>71.8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Braintree saw the percentage of premises that had superfast broadband increase from 2016 to 2021 at a faster rate than both 'Rural as a Region' and England, taking it from below both in 2016, to above the rural situation and in line with that of England by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Braintree's gigabit availability from fixed broadband was identical in 2020 and 2021 to its full fibre availability.  Its full fibre availability from 2018 to 2021 was initially below the rural situation but increased at a greater rate taking it above that of 'Rural as a Region'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281940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801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a:effectLst/>
              <a:latin typeface="Avenir Next LT Pro" panose="020B0504020202020204" pitchFamily="34" charset="0"/>
            </a:rPr>
            <a:t>The</a:t>
          </a:r>
          <a:r>
            <a:rPr lang="en-GB" baseline="0">
              <a:effectLst/>
              <a:latin typeface="Avenir Next LT Pro" panose="020B0504020202020204" pitchFamily="34" charset="0"/>
            </a:rPr>
            <a:t> situation for Braintree in this period of time lies between that of 'Rural as a Region' and England, with a similar step increase from 2017 to 2018 as seen by these two comparator areas.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38</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Braintree</v>
      </c>
      <c r="G12" s="12"/>
      <c r="H12" s="13"/>
      <c r="I12" s="14">
        <f>VLOOKUP(F12,Sheet2!B10:J468,4,FALSE)</f>
        <v>68</v>
      </c>
      <c r="J12" s="15">
        <f>VLOOKUP($F12,Sheet2!$B$10:$J$468,5,FALSE)</f>
        <v>76</v>
      </c>
      <c r="K12" s="15">
        <f>VLOOKUP($F12,Sheet2!$B$10:$J$468,6,FALSE)</f>
        <v>83.1</v>
      </c>
      <c r="L12" s="15">
        <f>VLOOKUP($F12,Sheet2!$B$10:$J$468,7,FALSE)</f>
        <v>87.6</v>
      </c>
      <c r="M12" s="15">
        <f>VLOOKUP($F12,Sheet2!$B$10:$J$468,8,FALSE)</f>
        <v>92.2</v>
      </c>
      <c r="N12" s="15">
        <f>VLOOKUP($F12,Sheet2!$B$10:$J$468,9,FALSE)</f>
        <v>95.2</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Braintree to Rural as a Region</v>
      </c>
      <c r="G15" s="55"/>
      <c r="H15" s="56"/>
      <c r="I15" s="21">
        <f>((I12-I13))</f>
        <v>-11.461538461538467</v>
      </c>
      <c r="J15" s="21">
        <f>((J12-J13))</f>
        <v>-8.9670329670329636</v>
      </c>
      <c r="K15" s="21">
        <f t="shared" ref="K15:N15" si="0">((K12-K13))</f>
        <v>-5.3461538461538396</v>
      </c>
      <c r="L15" s="21">
        <f t="shared" si="0"/>
        <v>-2.4465909090909008</v>
      </c>
      <c r="M15" s="21">
        <f t="shared" si="0"/>
        <v>0.90574712643679334</v>
      </c>
      <c r="N15" s="21">
        <f t="shared" si="0"/>
        <v>3.5809523809523682</v>
      </c>
      <c r="O15" s="44"/>
      <c r="P15" s="41"/>
      <c r="Q15" s="41"/>
      <c r="R15" s="41"/>
      <c r="S15" s="41"/>
      <c r="T15" s="41"/>
    </row>
    <row r="16" spans="1:20" ht="51" customHeight="1" x14ac:dyDescent="0.3">
      <c r="B16" s="16"/>
      <c r="C16" s="16"/>
      <c r="D16" s="16"/>
      <c r="F16" s="57" t="str">
        <f>"% Gap - "&amp;F12&amp;" to England"</f>
        <v>% Gap - Braintree to England</v>
      </c>
      <c r="G16" s="58"/>
      <c r="H16" s="59"/>
      <c r="I16" s="21">
        <f>I12-I14</f>
        <v>-22</v>
      </c>
      <c r="J16" s="21">
        <f>J12-J14</f>
        <v>-16</v>
      </c>
      <c r="K16" s="21">
        <f t="shared" ref="K16:N16" si="1">K12-K14</f>
        <v>-10.900000000000006</v>
      </c>
      <c r="L16" s="21">
        <f t="shared" si="1"/>
        <v>-7.4000000000000057</v>
      </c>
      <c r="M16" s="21">
        <f t="shared" si="1"/>
        <v>-3.7999999999999972</v>
      </c>
      <c r="N16" s="21">
        <f t="shared" si="1"/>
        <v>-0.79999999999999716</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Braintree Gigabit availability</v>
      </c>
      <c r="G21" s="12"/>
      <c r="H21" s="13"/>
      <c r="I21" s="14"/>
      <c r="J21" s="15"/>
      <c r="K21" s="15"/>
      <c r="L21" s="15">
        <f>VLOOKUP(B4,Sheet2!AB9:AJ460,8,FALSE)</f>
        <v>11.7</v>
      </c>
      <c r="M21" s="34">
        <f>VLOOKUP(B4,Sheet2!AB9:AK460,9,FALSE)</f>
        <v>24.5</v>
      </c>
      <c r="N21" s="43"/>
      <c r="O21" s="11" t="str">
        <f>B4&amp;" Full Fibre"</f>
        <v>Braintree Full Fibre</v>
      </c>
      <c r="P21" s="12"/>
      <c r="Q21" s="13"/>
      <c r="R21" s="14"/>
      <c r="S21" s="15">
        <f>VLOOKUP(B4,Sheet2!BB9:BJ460,6,FALSE)</f>
        <v>0.2</v>
      </c>
      <c r="T21" s="15">
        <f>VLOOKUP(B4,Sheet2!BB9:BJ460,7,FALSE)</f>
        <v>2.5</v>
      </c>
      <c r="U21" s="15">
        <f>VLOOKUP(B4,Sheet2!BB9:BJ460,8,FALSE)</f>
        <v>11.7</v>
      </c>
      <c r="V21" s="34">
        <f>VLOOKUP(B4,Sheet2!BB9:BJ460,9,FALSE)</f>
        <v>24.5</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Braintree Gigabit availability to Rural as a Region</v>
      </c>
      <c r="G24" s="55"/>
      <c r="H24" s="56"/>
      <c r="I24" s="21"/>
      <c r="J24" s="21"/>
      <c r="K24" s="21"/>
      <c r="L24" s="21">
        <f>((L21-L22))</f>
        <v>-0.911494252873565</v>
      </c>
      <c r="M24" s="37">
        <f>((M21-M22))</f>
        <v>3.2797619047619015</v>
      </c>
      <c r="N24" s="44"/>
      <c r="O24" s="54" t="str">
        <f>"% Gap - "&amp;O21&amp;" to Rural as a Region"</f>
        <v>% Gap - Braintree Full Fibre to Rural as a Region</v>
      </c>
      <c r="P24" s="55"/>
      <c r="Q24" s="56"/>
      <c r="R24" s="21"/>
      <c r="S24" s="21">
        <f t="shared" ref="S24:T24" si="3">((S21-S22))</f>
        <v>-5.0153846153846144</v>
      </c>
      <c r="T24" s="21">
        <f t="shared" si="3"/>
        <v>-4.9386363636363635</v>
      </c>
      <c r="U24" s="21">
        <f>((U21-U22))</f>
        <v>-0.55287356321839454</v>
      </c>
      <c r="V24" s="37">
        <f>((V21-V22))</f>
        <v>4.5357142857142847</v>
      </c>
      <c r="W24" s="45"/>
    </row>
    <row r="25" spans="1:23" ht="51" customHeight="1" x14ac:dyDescent="0.3">
      <c r="B25" s="16"/>
      <c r="C25" s="16"/>
      <c r="D25" s="16"/>
      <c r="F25" s="57" t="str">
        <f>"% Gap - "&amp;F21&amp;" to England"</f>
        <v>% Gap - Braintree Gigabit availability to England</v>
      </c>
      <c r="G25" s="58"/>
      <c r="H25" s="59"/>
      <c r="I25" s="21"/>
      <c r="J25" s="21"/>
      <c r="K25" s="21"/>
      <c r="L25" s="21">
        <f>L21-L23</f>
        <v>-13.3</v>
      </c>
      <c r="M25" s="21">
        <f>M21-M23</f>
        <v>-21.5</v>
      </c>
      <c r="N25" s="44"/>
      <c r="O25" s="57" t="str">
        <f>"% Gap - "&amp;O21&amp;" to England"</f>
        <v>% Gap - Braintree Full Fibre to England</v>
      </c>
      <c r="P25" s="58"/>
      <c r="Q25" s="59"/>
      <c r="R25" s="21"/>
      <c r="S25" s="21">
        <f>S21-S23</f>
        <v>-5.8</v>
      </c>
      <c r="T25" s="21">
        <f t="shared" ref="T25:V25" si="4">T21-T23</f>
        <v>-7.5</v>
      </c>
      <c r="U25" s="21">
        <f t="shared" si="4"/>
        <v>-4.3000000000000007</v>
      </c>
      <c r="V25" s="21">
        <f t="shared" si="4"/>
        <v>-2.5</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Braintree</v>
      </c>
      <c r="G30" s="12"/>
      <c r="H30" s="13"/>
      <c r="I30" s="14">
        <f>VLOOKUP(F30,Sheet2!BL9:BT460,5,FALSE)</f>
        <v>47.54</v>
      </c>
      <c r="J30" s="15">
        <f>VLOOKUP($F30,Sheet2!$BL9:$BT460,6,FALSE)</f>
        <v>69.83</v>
      </c>
      <c r="K30" s="15">
        <f>VLOOKUP($F30,Sheet2!$BL9:$BT460,7,FALSE)</f>
        <v>68.400000000000006</v>
      </c>
      <c r="L30" s="15">
        <f>VLOOKUP($F30,Sheet2!$BL9:$BT460,8,FALSE)</f>
        <v>70.27</v>
      </c>
      <c r="M30" s="15">
        <f>VLOOKUP($F30,Sheet2!$BL9:$BT460,9,FALSE)</f>
        <v>71.8</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Braintree to Rural as a Region</v>
      </c>
      <c r="G33" s="55"/>
      <c r="H33" s="56"/>
      <c r="I33" s="21">
        <f>(I30-I31)</f>
        <v>17.588571428571434</v>
      </c>
      <c r="J33" s="21">
        <f>(J30-J31)</f>
        <v>10.847032967032966</v>
      </c>
      <c r="K33" s="21">
        <f t="shared" ref="K33:M33" si="6">(K30-K31)</f>
        <v>6.50920454545453</v>
      </c>
      <c r="L33" s="21">
        <f t="shared" si="6"/>
        <v>7.0655172413792968</v>
      </c>
      <c r="M33" s="21">
        <f t="shared" si="6"/>
        <v>7.631071428571417</v>
      </c>
      <c r="N33" s="44"/>
      <c r="O33" s="41"/>
      <c r="P33" s="41"/>
      <c r="Q33" s="41"/>
      <c r="R33" s="41"/>
      <c r="S33" s="41"/>
      <c r="T33" s="41"/>
    </row>
    <row r="34" spans="2:20" ht="51" customHeight="1" x14ac:dyDescent="0.3">
      <c r="B34" s="16"/>
      <c r="C34" s="16"/>
      <c r="D34" s="16"/>
      <c r="F34" s="57" t="str">
        <f>"% Gap - "&amp;F30&amp;" to England"</f>
        <v>% Gap - Braintree to England</v>
      </c>
      <c r="G34" s="58"/>
      <c r="H34" s="59"/>
      <c r="I34" s="21">
        <f>I30-I32</f>
        <v>-12.46</v>
      </c>
      <c r="J34" s="21">
        <f>J30-J32</f>
        <v>-8.1700000000000017</v>
      </c>
      <c r="K34" s="21">
        <f t="shared" ref="K34:M34" si="7">K30-K32</f>
        <v>-12.599999999999994</v>
      </c>
      <c r="L34" s="21">
        <f t="shared" si="7"/>
        <v>-10.730000000000004</v>
      </c>
      <c r="M34" s="21">
        <f t="shared" si="7"/>
        <v>-10.200000000000003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kqqaSntuspjaw1iC90QxwZpWgz4qLJNjmDnk0kn+OQ8kwfUUFPJsWrpW5iL0dr6TeYXhkCGQuEpFX1E9rI0gmA==" saltValue="vgyZoMPJQ5lM7zIc9sA1w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Braintree</v>
      </c>
      <c r="CI6" s="31" t="e">
        <f>100000*VLOOKUP($CH6,$B$6:$P$472,CI$1,FALSE)/VLOOKUP($CH6,$BB$8:$BY$472,CI$1,FALSE)</f>
        <v>#DIV/0!</v>
      </c>
      <c r="CJ6" s="31" t="e">
        <f t="shared" ref="CJ6:CN6" si="0">100000*VLOOKUP($CH6,$B$6:$P$472,CJ$1,FALSE)/VLOOKUP($CH6,$BB$8:$BY$472,CJ$1,FALSE)</f>
        <v>#DIV/0!</v>
      </c>
      <c r="CK6" s="31">
        <f t="shared" si="0"/>
        <v>41549999.999999993</v>
      </c>
      <c r="CL6" s="31">
        <f t="shared" si="0"/>
        <v>3504000</v>
      </c>
      <c r="CM6" s="31">
        <f t="shared" si="0"/>
        <v>788034.18803418812</v>
      </c>
      <c r="CN6" s="31">
        <f t="shared" si="0"/>
        <v>388571.42857142858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2022-10-04T14:25:52Z</dcterms:modified>
</cp:coreProperties>
</file>