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7" documentId="8_{39EB3CCB-EDAE-4028-A425-E0975FE3E69D}" xr6:coauthVersionLast="47" xr6:coauthVersionMax="47" xr10:uidLastSave="{3F2DE2C2-6E79-4BA7-A770-B567E7B05209}"/>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M15" i="1" l="1"/>
  <c r="M16" i="1"/>
  <c r="I15" i="1"/>
  <c r="I16" i="1"/>
  <c r="N15" i="1"/>
  <c r="N16" i="1"/>
  <c r="L15" i="1"/>
  <c r="L16" i="1"/>
  <c r="J15" i="1"/>
  <c r="J16" i="1"/>
  <c r="K15" i="1"/>
  <c r="K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<sst xmlns="http://schemas.openxmlformats.org/spreadsheetml/2006/main" count="8461" uniqueCount="1368">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</sst>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Cheshire East</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88</c:v>
                </c:pt>
                <c:pt idx="1">
                  <c:v>90</c:v>
                </c:pt>
                <c:pt idx="2">
                  <c:v>91.300000000000011</c:v>
                </c:pt>
                <c:pt idx="3">
                  <c:v>92.3</c:v>
                </c:pt>
                <c:pt idx="4">
                  <c:v>93.4</c:v>
                </c:pt>
                <c:pt idx="5">
                  <c:v>94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Cheshire East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17.2</c:v>
                </c:pt>
                <c:pt idx="4">
                  <c:v>26</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Cheshire East Full Fibre</c:v>
                </c:pt>
              </c:strCache>
            </c:strRef>
          </c:tx>
          <c:spPr>
            <a:noFill/>
            <a:ln w="38100">
              <a:solidFill>
                <a:schemeClr val="tx1"/>
              </a:solidFill>
            </a:ln>
            <a:effectLst/>
          </c:spPr>
          <c:invertIfNegative val="0"/>
          <c:val>
            <c:numRef>
              <c:f>Sheet1!$R$21:$V$21</c:f>
              <c:numCache>
                <c:formatCode>0.0</c:formatCode>
                <c:ptCount val="5"/>
                <c:pt idx="1">
                  <c:v>2.7</c:v>
                </c:pt>
                <c:pt idx="2">
                  <c:v>4.0999999999999996</c:v>
                </c:pt>
                <c:pt idx="3">
                  <c:v>9.1999999999999993</c:v>
                </c:pt>
                <c:pt idx="4">
                  <c:v>18.100000000000001</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Cheshire East</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52.4</c:v>
                </c:pt>
                <c:pt idx="1">
                  <c:v>77.930000000000007</c:v>
                </c:pt>
                <c:pt idx="2">
                  <c:v>83.09</c:v>
                </c:pt>
                <c:pt idx="3">
                  <c:v>82.69</c:v>
                </c:pt>
                <c:pt idx="4">
                  <c:v>83.42</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2725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Cheshire East saw the percentage of premises that had superfast broadband sit consistently between the England and rural positions from 2016 to 2021.</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449580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095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Cheshire East's gigabit availability from fixed broadband was above the rural situation in both 2020 and 2021, but below the England situation with a gap that widened from 8% to 20%. Its full fibre availability from 2018 to 2021 increased but was consistently below both the rural and England positions.</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281940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2801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a:effectLst/>
              <a:latin typeface="Avenir Next LT Pro" panose="020B0504020202020204" pitchFamily="34" charset="0"/>
            </a:rPr>
            <a:t>The</a:t>
          </a:r>
          <a:r>
            <a:rPr lang="en-GB" baseline="0">
              <a:effectLst/>
              <a:latin typeface="Avenir Next LT Pro" panose="020B0504020202020204" pitchFamily="34" charset="0"/>
            </a:rPr>
            <a:t> situation for Cheshire East in this period of time saw it increase, 2017 to 2018, from being below the England position to being in line, with it surpassing the England situation from 2019 to 2021.</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64</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Cheshire East</v>
      </c>
      <c r="G12" s="12"/>
      <c r="H12" s="13"/>
      <c r="I12" s="14">
        <f>VLOOKUP(F12,Sheet2!B10:J468,4,FALSE)</f>
        <v>88</v>
      </c>
      <c r="J12" s="15">
        <f>VLOOKUP($F12,Sheet2!$B$10:$J$468,5,FALSE)</f>
        <v>90</v>
      </c>
      <c r="K12" s="15">
        <f>VLOOKUP($F12,Sheet2!$B$10:$J$468,6,FALSE)</f>
        <v>91.300000000000011</v>
      </c>
      <c r="L12" s="15">
        <f>VLOOKUP($F12,Sheet2!$B$10:$J$468,7,FALSE)</f>
        <v>92.3</v>
      </c>
      <c r="M12" s="15">
        <f>VLOOKUP($F12,Sheet2!$B$10:$J$468,8,FALSE)</f>
        <v>93.4</v>
      </c>
      <c r="N12" s="15">
        <f>VLOOKUP($F12,Sheet2!$B$10:$J$468,9,FALSE)</f>
        <v>94</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Cheshire East to Rural as a Region</v>
      </c>
      <c r="G15" s="55"/>
      <c r="H15" s="56"/>
      <c r="I15" s="21">
        <f>((I12-I13))</f>
        <v>8.538461538461533</v>
      </c>
      <c r="J15" s="21">
        <f>((J12-J13))</f>
        <v>5.0329670329670364</v>
      </c>
      <c r="K15" s="21">
        <f t="shared" ref="K15:N15" si="0">((K12-K13))</f>
        <v>2.8538461538461775</v>
      </c>
      <c r="L15" s="21">
        <f t="shared" si="0"/>
        <v>2.253409090909102</v>
      </c>
      <c r="M15" s="21">
        <f t="shared" si="0"/>
        <v>2.1057471264367962</v>
      </c>
      <c r="N15" s="21">
        <f t="shared" si="0"/>
        <v>2.3809523809523654</v>
      </c>
      <c r="O15" s="44"/>
      <c r="P15" s="41"/>
      <c r="Q15" s="41"/>
      <c r="R15" s="41"/>
      <c r="S15" s="41"/>
      <c r="T15" s="41"/>
    </row>
    <row r="16" spans="1:20" ht="51" customHeight="1" x14ac:dyDescent="0.3">
      <c r="B16" s="16"/>
      <c r="C16" s="16"/>
      <c r="D16" s="16"/>
      <c r="F16" s="57" t="str">
        <f>"% Gap - "&amp;F12&amp;" to England"</f>
        <v>% Gap - Cheshire East to England</v>
      </c>
      <c r="G16" s="58"/>
      <c r="H16" s="59"/>
      <c r="I16" s="21">
        <f>I12-I14</f>
        <v>-2</v>
      </c>
      <c r="J16" s="21">
        <f>J12-J14</f>
        <v>-2</v>
      </c>
      <c r="K16" s="21">
        <f t="shared" ref="K16:N16" si="1">K12-K14</f>
        <v>-2.6999999999999886</v>
      </c>
      <c r="L16" s="21">
        <f t="shared" si="1"/>
        <v>-2.7000000000000028</v>
      </c>
      <c r="M16" s="21">
        <f t="shared" si="1"/>
        <v>-2.5999999999999943</v>
      </c>
      <c r="N16" s="21">
        <f t="shared" si="1"/>
        <v>-2</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Cheshire East Gigabit availability</v>
      </c>
      <c r="G21" s="12"/>
      <c r="H21" s="13"/>
      <c r="I21" s="14"/>
      <c r="J21" s="15"/>
      <c r="K21" s="15"/>
      <c r="L21" s="15">
        <f>VLOOKUP(B4,Sheet2!AB9:AJ460,8,FALSE)</f>
        <v>17.2</v>
      </c>
      <c r="M21" s="34">
        <f>VLOOKUP(B4,Sheet2!AB9:AK460,9,FALSE)</f>
        <v>26</v>
      </c>
      <c r="N21" s="43"/>
      <c r="O21" s="11" t="str">
        <f>B4&amp;" Full Fibre"</f>
        <v>Cheshire East Full Fibre</v>
      </c>
      <c r="P21" s="12"/>
      <c r="Q21" s="13"/>
      <c r="R21" s="14"/>
      <c r="S21" s="15">
        <f>VLOOKUP(B4,Sheet2!BB9:BJ460,6,FALSE)</f>
        <v>2.7</v>
      </c>
      <c r="T21" s="15">
        <f>VLOOKUP(B4,Sheet2!BB9:BJ460,7,FALSE)</f>
        <v>4.0999999999999996</v>
      </c>
      <c r="U21" s="15">
        <f>VLOOKUP(B4,Sheet2!BB9:BJ460,8,FALSE)</f>
        <v>9.1999999999999993</v>
      </c>
      <c r="V21" s="34">
        <f>VLOOKUP(B4,Sheet2!BB9:BJ460,9,FALSE)</f>
        <v>18.100000000000001</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Cheshire East Gigabit availability to Rural as a Region</v>
      </c>
      <c r="G24" s="55"/>
      <c r="H24" s="56"/>
      <c r="I24" s="21"/>
      <c r="J24" s="21"/>
      <c r="K24" s="21"/>
      <c r="L24" s="21">
        <f>((L21-L22))</f>
        <v>4.588505747126435</v>
      </c>
      <c r="M24" s="37">
        <f>((M21-M22))</f>
        <v>4.7797619047619015</v>
      </c>
      <c r="N24" s="44"/>
      <c r="O24" s="54" t="str">
        <f>"% Gap - "&amp;O21&amp;" to Rural as a Region"</f>
        <v>% Gap - Cheshire East Full Fibre to Rural as a Region</v>
      </c>
      <c r="P24" s="55"/>
      <c r="Q24" s="56"/>
      <c r="R24" s="21"/>
      <c r="S24" s="21">
        <f t="shared" ref="S24:T24" si="3">((S21-S22))</f>
        <v>-2.5153846153846144</v>
      </c>
      <c r="T24" s="21">
        <f t="shared" si="3"/>
        <v>-3.3386363636363638</v>
      </c>
      <c r="U24" s="21">
        <f>((U21-U22))</f>
        <v>-3.0528735632183945</v>
      </c>
      <c r="V24" s="37">
        <f>((V21-V22))</f>
        <v>-1.8642857142857139</v>
      </c>
      <c r="W24" s="45"/>
    </row>
    <row r="25" spans="1:23" ht="51" customHeight="1" x14ac:dyDescent="0.3">
      <c r="B25" s="16"/>
      <c r="C25" s="16"/>
      <c r="D25" s="16"/>
      <c r="F25" s="57" t="str">
        <f>"% Gap - "&amp;F21&amp;" to England"</f>
        <v>% Gap - Cheshire East Gigabit availability to England</v>
      </c>
      <c r="G25" s="58"/>
      <c r="H25" s="59"/>
      <c r="I25" s="21"/>
      <c r="J25" s="21"/>
      <c r="K25" s="21"/>
      <c r="L25" s="21">
        <f>L21-L23</f>
        <v>-7.8000000000000007</v>
      </c>
      <c r="M25" s="21">
        <f>M21-M23</f>
        <v>-20</v>
      </c>
      <c r="N25" s="44"/>
      <c r="O25" s="57" t="str">
        <f>"% Gap - "&amp;O21&amp;" to England"</f>
        <v>% Gap - Cheshire East Full Fibre to England</v>
      </c>
      <c r="P25" s="58"/>
      <c r="Q25" s="59"/>
      <c r="R25" s="21"/>
      <c r="S25" s="21">
        <f>S21-S23</f>
        <v>-3.3</v>
      </c>
      <c r="T25" s="21">
        <f t="shared" ref="T25:V25" si="4">T21-T23</f>
        <v>-5.9</v>
      </c>
      <c r="U25" s="21">
        <f t="shared" si="4"/>
        <v>-6.8000000000000007</v>
      </c>
      <c r="V25" s="21">
        <f t="shared" si="4"/>
        <v>-8.8999999999999986</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Cheshire East</v>
      </c>
      <c r="G30" s="12"/>
      <c r="H30" s="13"/>
      <c r="I30" s="14">
        <f>VLOOKUP(F30,Sheet2!BL9:BT460,5,FALSE)</f>
        <v>52.4</v>
      </c>
      <c r="J30" s="15">
        <f>VLOOKUP($F30,Sheet2!$BL9:$BT460,6,FALSE)</f>
        <v>77.930000000000007</v>
      </c>
      <c r="K30" s="15">
        <f>VLOOKUP($F30,Sheet2!$BL9:$BT460,7,FALSE)</f>
        <v>83.09</v>
      </c>
      <c r="L30" s="15">
        <f>VLOOKUP($F30,Sheet2!$BL9:$BT460,8,FALSE)</f>
        <v>82.69</v>
      </c>
      <c r="M30" s="15">
        <f>VLOOKUP($F30,Sheet2!$BL9:$BT460,9,FALSE)</f>
        <v>83.42</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Cheshire East to Rural as a Region</v>
      </c>
      <c r="G33" s="55"/>
      <c r="H33" s="56"/>
      <c r="I33" s="21">
        <f>(I30-I31)</f>
        <v>22.448571428571434</v>
      </c>
      <c r="J33" s="21">
        <f>(J30-J31)</f>
        <v>18.947032967032975</v>
      </c>
      <c r="K33" s="21">
        <f t="shared" ref="K33:M33" si="6">(K30-K31)</f>
        <v>21.199204545454528</v>
      </c>
      <c r="L33" s="21">
        <f t="shared" si="6"/>
        <v>19.485517241379299</v>
      </c>
      <c r="M33" s="21">
        <f t="shared" si="6"/>
        <v>19.251071428571422</v>
      </c>
      <c r="N33" s="44"/>
      <c r="O33" s="41"/>
      <c r="P33" s="41"/>
      <c r="Q33" s="41"/>
      <c r="R33" s="41"/>
      <c r="S33" s="41"/>
      <c r="T33" s="41"/>
    </row>
    <row r="34" spans="2:20" ht="51" customHeight="1" x14ac:dyDescent="0.3">
      <c r="B34" s="16"/>
      <c r="C34" s="16"/>
      <c r="D34" s="16"/>
      <c r="F34" s="57" t="str">
        <f>"% Gap - "&amp;F30&amp;" to England"</f>
        <v>% Gap - Cheshire East to England</v>
      </c>
      <c r="G34" s="58"/>
      <c r="H34" s="59"/>
      <c r="I34" s="21">
        <f>I30-I32</f>
        <v>-7.6000000000000014</v>
      </c>
      <c r="J34" s="21">
        <f>J30-J32</f>
        <v>-6.9999999999993179E-2</v>
      </c>
      <c r="K34" s="21">
        <f t="shared" ref="K34:M34" si="7">K30-K32</f>
        <v>2.0900000000000034</v>
      </c>
      <c r="L34" s="21">
        <f t="shared" si="7"/>
        <v>1.6899999999999977</v>
      </c>
      <c r="M34" s="21">
        <f t="shared" si="7"/>
        <v>1.4200000000000017</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ge9PsJ9ydeQZxp1G6z3pl4nVMYcGuHwON6M84v/N9FQ0JlkGA6wTVMhpRFwmoqaqX62zhSlNJ8dQcPfWpouBeA==" saltValue="/RA7HcyKW/9yxGINSr8cGw=="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Cheshire East</v>
      </c>
      <c r="CI6" s="31" t="e">
        <f>100000*VLOOKUP($CH6,$B$6:$P$472,CI$1,FALSE)/VLOOKUP($CH6,$BB$8:$BY$472,CI$1,FALSE)</f>
        <v>#DIV/0!</v>
      </c>
      <c r="CJ6" s="31" t="e">
        <f t="shared" ref="CJ6:CN6" si="0">100000*VLOOKUP($CH6,$B$6:$P$472,CJ$1,FALSE)/VLOOKUP($CH6,$BB$8:$BY$472,CJ$1,FALSE)</f>
        <v>#DIV/0!</v>
      </c>
      <c r="CK6" s="31">
        <f t="shared" si="0"/>
        <v>3381481.4814814818</v>
      </c>
      <c r="CL6" s="31">
        <f t="shared" si="0"/>
        <v>2251219.512195122</v>
      </c>
      <c r="CM6" s="31">
        <f t="shared" si="0"/>
        <v>1015217.3913043479</v>
      </c>
      <c r="CN6" s="31">
        <f t="shared" si="0"/>
        <v>519337.01657458558</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2022-10-04T14:45:48Z</dcterms:modified>
</cp:coreProperties>
</file>