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6" documentId="8_{6EC78045-6046-42E6-9FE1-F04308C110C1}" xr6:coauthVersionLast="47" xr6:coauthVersionMax="47" xr10:uidLastSave="{7D8622B3-2191-493A-8CD2-6EC1B8B4CFB6}"/>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M15" i="1" l="1"/>
  <c r="M16" i="1"/>
  <c r="I15" i="1"/>
  <c r="I16" i="1"/>
  <c r="N15" i="1"/>
  <c r="N16" i="1"/>
  <c r="L15" i="1"/>
  <c r="L16" i="1"/>
  <c r="J15" i="1"/>
  <c r="J16" i="1"/>
  <c r="K15" i="1"/>
  <c r="K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<sst xmlns="http://schemas.openxmlformats.org/spreadsheetml/2006/main" count="8461" uniqueCount="1368">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</sst>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Copeland</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83</c:v>
                </c:pt>
                <c:pt idx="1">
                  <c:v>87</c:v>
                </c:pt>
                <c:pt idx="2">
                  <c:v>93.8</c:v>
                </c:pt>
                <c:pt idx="3">
                  <c:v>94.600000000000009</c:v>
                </c:pt>
                <c:pt idx="4">
                  <c:v>94.8</c:v>
                </c:pt>
                <c:pt idx="5">
                  <c:v>94.6</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Copeland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1.6</c:v>
                </c:pt>
                <c:pt idx="4">
                  <c:v>1.9</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Copeland Full Fibre</c:v>
                </c:pt>
              </c:strCache>
            </c:strRef>
          </c:tx>
          <c:spPr>
            <a:noFill/>
            <a:ln w="38100">
              <a:solidFill>
                <a:schemeClr val="tx1"/>
              </a:solidFill>
            </a:ln>
            <a:effectLst/>
          </c:spPr>
          <c:invertIfNegative val="0"/>
          <c:val>
            <c:numRef>
              <c:f>Sheet1!$R$21:$V$21</c:f>
              <c:numCache>
                <c:formatCode>0.0</c:formatCode>
                <c:ptCount val="5"/>
                <c:pt idx="1">
                  <c:v>0.5</c:v>
                </c:pt>
                <c:pt idx="2">
                  <c:v>1.2</c:v>
                </c:pt>
                <c:pt idx="3">
                  <c:v>1.6</c:v>
                </c:pt>
                <c:pt idx="4">
                  <c:v>1.9</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Copeland</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14.13</c:v>
                </c:pt>
                <c:pt idx="1">
                  <c:v>49.68</c:v>
                </c:pt>
                <c:pt idx="2">
                  <c:v>56.1</c:v>
                </c:pt>
                <c:pt idx="3">
                  <c:v>56.86</c:v>
                </c:pt>
                <c:pt idx="4">
                  <c:v>57.33</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2725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Copeland saw the percentage of premises that had superfast broadband sit consistently above the rural position but marginally below the England position from 2016 to 2021.</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579120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250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Copeland's gigabit availability from fixed broadband was identical to its full fibre availability in both 2020 and 2021.  Its coverage from a full fibre or gigabit capable service from fixed broadband is significantly below both the rural and England positions and has not experienced the increases seen for these areas between 2018 and 2021.</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396240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94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a:effectLst/>
              <a:latin typeface="Avenir Next LT Pro" panose="020B0504020202020204" pitchFamily="34" charset="0"/>
            </a:rPr>
            <a:t>The</a:t>
          </a:r>
          <a:r>
            <a:rPr lang="en-GB" baseline="0">
              <a:effectLst/>
              <a:latin typeface="Avenir Next LT Pro" panose="020B0504020202020204" pitchFamily="34" charset="0"/>
            </a:rPr>
            <a:t> situation for Copeland in this period of time saw it also experience a step increase from 2017 to 2018 before a slow increase in the years 2018 to 2021, however Copeland's coverage was below both that of England and 'Rural as a Region'.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71</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Copeland</v>
      </c>
      <c r="G12" s="12"/>
      <c r="H12" s="13"/>
      <c r="I12" s="14">
        <f>VLOOKUP(F12,Sheet2!B10:J468,4,FALSE)</f>
        <v>83</v>
      </c>
      <c r="J12" s="15">
        <f>VLOOKUP($F12,Sheet2!$B$10:$J$468,5,FALSE)</f>
        <v>87</v>
      </c>
      <c r="K12" s="15">
        <f>VLOOKUP($F12,Sheet2!$B$10:$J$468,6,FALSE)</f>
        <v>93.8</v>
      </c>
      <c r="L12" s="15">
        <f>VLOOKUP($F12,Sheet2!$B$10:$J$468,7,FALSE)</f>
        <v>94.600000000000009</v>
      </c>
      <c r="M12" s="15">
        <f>VLOOKUP($F12,Sheet2!$B$10:$J$468,8,FALSE)</f>
        <v>94.8</v>
      </c>
      <c r="N12" s="15">
        <f>VLOOKUP($F12,Sheet2!$B$10:$J$468,9,FALSE)</f>
        <v>94.6</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Copeland to Rural as a Region</v>
      </c>
      <c r="G15" s="55"/>
      <c r="H15" s="56"/>
      <c r="I15" s="21">
        <f>((I12-I13))</f>
        <v>3.538461538461533</v>
      </c>
      <c r="J15" s="21">
        <f>((J12-J13))</f>
        <v>2.0329670329670364</v>
      </c>
      <c r="K15" s="21">
        <f t="shared" ref="K15:N15" si="0">((K12-K13))</f>
        <v>5.3538461538461632</v>
      </c>
      <c r="L15" s="21">
        <f t="shared" si="0"/>
        <v>4.5534090909091134</v>
      </c>
      <c r="M15" s="21">
        <f t="shared" si="0"/>
        <v>3.5057471264367877</v>
      </c>
      <c r="N15" s="21">
        <f t="shared" si="0"/>
        <v>2.9809523809523597</v>
      </c>
      <c r="O15" s="44"/>
      <c r="P15" s="41"/>
      <c r="Q15" s="41"/>
      <c r="R15" s="41"/>
      <c r="S15" s="41"/>
      <c r="T15" s="41"/>
    </row>
    <row r="16" spans="1:20" ht="51" customHeight="1" x14ac:dyDescent="0.3">
      <c r="B16" s="16"/>
      <c r="C16" s="16"/>
      <c r="D16" s="16"/>
      <c r="F16" s="57" t="str">
        <f>"% Gap - "&amp;F12&amp;" to England"</f>
        <v>% Gap - Copeland to England</v>
      </c>
      <c r="G16" s="58"/>
      <c r="H16" s="59"/>
      <c r="I16" s="21">
        <f>I12-I14</f>
        <v>-7</v>
      </c>
      <c r="J16" s="21">
        <f>J12-J14</f>
        <v>-5</v>
      </c>
      <c r="K16" s="21">
        <f t="shared" ref="K16:N16" si="1">K12-K14</f>
        <v>-0.20000000000000284</v>
      </c>
      <c r="L16" s="21">
        <f t="shared" si="1"/>
        <v>-0.39999999999999147</v>
      </c>
      <c r="M16" s="21">
        <f t="shared" si="1"/>
        <v>-1.2000000000000028</v>
      </c>
      <c r="N16" s="21">
        <f t="shared" si="1"/>
        <v>-1.4000000000000057</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Copeland Gigabit availability</v>
      </c>
      <c r="G21" s="12"/>
      <c r="H21" s="13"/>
      <c r="I21" s="14"/>
      <c r="J21" s="15"/>
      <c r="K21" s="15"/>
      <c r="L21" s="15">
        <f>VLOOKUP(B4,Sheet2!AB9:AJ460,8,FALSE)</f>
        <v>1.6</v>
      </c>
      <c r="M21" s="34">
        <f>VLOOKUP(B4,Sheet2!AB9:AK460,9,FALSE)</f>
        <v>1.9</v>
      </c>
      <c r="N21" s="43"/>
      <c r="O21" s="11" t="str">
        <f>B4&amp;" Full Fibre"</f>
        <v>Copeland Full Fibre</v>
      </c>
      <c r="P21" s="12"/>
      <c r="Q21" s="13"/>
      <c r="R21" s="14"/>
      <c r="S21" s="15">
        <f>VLOOKUP(B4,Sheet2!BB9:BJ460,6,FALSE)</f>
        <v>0.5</v>
      </c>
      <c r="T21" s="15">
        <f>VLOOKUP(B4,Sheet2!BB9:BJ460,7,FALSE)</f>
        <v>1.2</v>
      </c>
      <c r="U21" s="15">
        <f>VLOOKUP(B4,Sheet2!BB9:BJ460,8,FALSE)</f>
        <v>1.6</v>
      </c>
      <c r="V21" s="34">
        <f>VLOOKUP(B4,Sheet2!BB9:BJ460,9,FALSE)</f>
        <v>1.9</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Copeland Gigabit availability to Rural as a Region</v>
      </c>
      <c r="G24" s="55"/>
      <c r="H24" s="56"/>
      <c r="I24" s="21"/>
      <c r="J24" s="21"/>
      <c r="K24" s="21"/>
      <c r="L24" s="21">
        <f>((L21-L22))</f>
        <v>-11.011494252873565</v>
      </c>
      <c r="M24" s="37">
        <f>((M21-M22))</f>
        <v>-19.3202380952381</v>
      </c>
      <c r="N24" s="44"/>
      <c r="O24" s="54" t="str">
        <f>"% Gap - "&amp;O21&amp;" to Rural as a Region"</f>
        <v>% Gap - Copeland Full Fibre to Rural as a Region</v>
      </c>
      <c r="P24" s="55"/>
      <c r="Q24" s="56"/>
      <c r="R24" s="21"/>
      <c r="S24" s="21">
        <f t="shared" ref="S24:T24" si="3">((S21-S22))</f>
        <v>-4.7153846153846146</v>
      </c>
      <c r="T24" s="21">
        <f t="shared" si="3"/>
        <v>-6.2386363636363633</v>
      </c>
      <c r="U24" s="21">
        <f>((U21-U22))</f>
        <v>-10.652873563218394</v>
      </c>
      <c r="V24" s="37">
        <f>((V21-V22))</f>
        <v>-18.064285714285717</v>
      </c>
      <c r="W24" s="45"/>
    </row>
    <row r="25" spans="1:23" ht="51" customHeight="1" x14ac:dyDescent="0.3">
      <c r="B25" s="16"/>
      <c r="C25" s="16"/>
      <c r="D25" s="16"/>
      <c r="F25" s="57" t="str">
        <f>"% Gap - "&amp;F21&amp;" to England"</f>
        <v>% Gap - Copeland Gigabit availability to England</v>
      </c>
      <c r="G25" s="58"/>
      <c r="H25" s="59"/>
      <c r="I25" s="21"/>
      <c r="J25" s="21"/>
      <c r="K25" s="21"/>
      <c r="L25" s="21">
        <f>L21-L23</f>
        <v>-23.4</v>
      </c>
      <c r="M25" s="21">
        <f>M21-M23</f>
        <v>-44.1</v>
      </c>
      <c r="N25" s="44"/>
      <c r="O25" s="57" t="str">
        <f>"% Gap - "&amp;O21&amp;" to England"</f>
        <v>% Gap - Copeland Full Fibre to England</v>
      </c>
      <c r="P25" s="58"/>
      <c r="Q25" s="59"/>
      <c r="R25" s="21"/>
      <c r="S25" s="21">
        <f>S21-S23</f>
        <v>-5.5</v>
      </c>
      <c r="T25" s="21">
        <f t="shared" ref="T25:V25" si="4">T21-T23</f>
        <v>-8.8000000000000007</v>
      </c>
      <c r="U25" s="21">
        <f t="shared" si="4"/>
        <v>-14.4</v>
      </c>
      <c r="V25" s="21">
        <f t="shared" si="4"/>
        <v>-25.1</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5">((S22-S23))</f>
        <v>-0.78461538461538538</v>
      </c>
      <c r="T26" s="23">
        <f t="shared" si="5"/>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Copeland</v>
      </c>
      <c r="G30" s="12"/>
      <c r="H30" s="13"/>
      <c r="I30" s="14">
        <f>VLOOKUP(F30,Sheet2!BL9:BT460,5,FALSE)</f>
        <v>14.13</v>
      </c>
      <c r="J30" s="15">
        <f>VLOOKUP($F30,Sheet2!$BL9:$BT460,6,FALSE)</f>
        <v>49.68</v>
      </c>
      <c r="K30" s="15">
        <f>VLOOKUP($F30,Sheet2!$BL9:$BT460,7,FALSE)</f>
        <v>56.1</v>
      </c>
      <c r="L30" s="15">
        <f>VLOOKUP($F30,Sheet2!$BL9:$BT460,8,FALSE)</f>
        <v>56.86</v>
      </c>
      <c r="M30" s="15">
        <f>VLOOKUP($F30,Sheet2!$BL9:$BT460,9,FALSE)</f>
        <v>57.33</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Copeland to Rural as a Region</v>
      </c>
      <c r="G33" s="55"/>
      <c r="H33" s="56"/>
      <c r="I33" s="21">
        <f>(I30-I31)</f>
        <v>-15.821428571428564</v>
      </c>
      <c r="J33" s="21">
        <f>(J30-J31)</f>
        <v>-9.3029670329670324</v>
      </c>
      <c r="K33" s="21">
        <f t="shared" ref="K33:M33" si="6">(K30-K31)</f>
        <v>-5.7907954545454743</v>
      </c>
      <c r="L33" s="21">
        <f t="shared" si="6"/>
        <v>-6.3444827586206998</v>
      </c>
      <c r="M33" s="21">
        <f t="shared" si="6"/>
        <v>-6.8389285714285819</v>
      </c>
      <c r="N33" s="44"/>
      <c r="O33" s="41"/>
      <c r="P33" s="41"/>
      <c r="Q33" s="41"/>
      <c r="R33" s="41"/>
      <c r="S33" s="41"/>
      <c r="T33" s="41"/>
    </row>
    <row r="34" spans="2:20" ht="51" customHeight="1" x14ac:dyDescent="0.3">
      <c r="B34" s="16"/>
      <c r="C34" s="16"/>
      <c r="D34" s="16"/>
      <c r="F34" s="57" t="str">
        <f>"% Gap - "&amp;F30&amp;" to England"</f>
        <v>% Gap - Copeland to England</v>
      </c>
      <c r="G34" s="58"/>
      <c r="H34" s="59"/>
      <c r="I34" s="21">
        <f>I30-I32</f>
        <v>-45.87</v>
      </c>
      <c r="J34" s="21">
        <f>J30-J32</f>
        <v>-28.32</v>
      </c>
      <c r="K34" s="21">
        <f t="shared" ref="K34:M34" si="7">K30-K32</f>
        <v>-24.9</v>
      </c>
      <c r="L34" s="21">
        <f t="shared" si="7"/>
        <v>-24.14</v>
      </c>
      <c r="M34" s="21">
        <f t="shared" si="7"/>
        <v>-24.67</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8">(K31-K32)</f>
        <v>-19.109204545454524</v>
      </c>
      <c r="L35" s="23">
        <f t="shared" si="8"/>
        <v>-17.795517241379301</v>
      </c>
      <c r="M35" s="23">
        <f t="shared" si="8"/>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m6maRlkGro4o/V8IAIQHNCgC9x4TS8AAFL0CCs4tdadqEruAc1YuVeCyMUJd72vZSbrbrIAcgJVzZm7CU6q1Eg==" saltValue="4cbr5UWRGQm1BXOYZ9ozPQ=="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Copeland</v>
      </c>
      <c r="CI6" s="31" t="e">
        <f>100000*VLOOKUP($CH6,$B$6:$P$472,CI$1,FALSE)/VLOOKUP($CH6,$BB$8:$BY$472,CI$1,FALSE)</f>
        <v>#DIV/0!</v>
      </c>
      <c r="CJ6" s="31" t="e">
        <f t="shared" ref="CJ6:CN6" si="0">100000*VLOOKUP($CH6,$B$6:$P$472,CJ$1,FALSE)/VLOOKUP($CH6,$BB$8:$BY$472,CJ$1,FALSE)</f>
        <v>#DIV/0!</v>
      </c>
      <c r="CK6" s="31">
        <f t="shared" si="0"/>
        <v>18760000</v>
      </c>
      <c r="CL6" s="31">
        <f t="shared" si="0"/>
        <v>7883333.333333334</v>
      </c>
      <c r="CM6" s="31">
        <f t="shared" si="0"/>
        <v>5925000</v>
      </c>
      <c r="CN6" s="31">
        <f t="shared" si="0"/>
        <v>4978947.3684210526</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2022-10-05T08:30:29Z</dcterms:modified>
</cp:coreProperties>
</file>