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C74F38A7-E42B-40A6-AA8E-E62B21E876F6}" xr6:coauthVersionLast="47" xr6:coauthVersionMax="47" xr10:uidLastSave="{C29A6970-EEAD-41DD-8C5B-83C5EABEBFF7}"/>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M15" i="1" l="1"/>
  <c r="M16" i="1"/>
  <c r="I15" i="1"/>
  <c r="I16" i="1"/>
  <c r="N15" i="1"/>
  <c r="N16" i="1"/>
  <c r="L15" i="1"/>
  <c r="L16" i="1"/>
  <c r="J15" i="1"/>
  <c r="J16" i="1"/>
  <c r="K15" i="1"/>
  <c r="K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<sst xmlns="http://schemas.openxmlformats.org/spreadsheetml/2006/main" count="8461" uniqueCount="1368">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</sst>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Cornwall</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56</c:v>
                </c:pt>
                <c:pt idx="1">
                  <c:v>85</c:v>
                </c:pt>
                <c:pt idx="2">
                  <c:v>89.300000000000011</c:v>
                </c:pt>
                <c:pt idx="3">
                  <c:v>90.2</c:v>
                </c:pt>
                <c:pt idx="4">
                  <c:v>88.2</c:v>
                </c:pt>
                <c:pt idx="5">
                  <c:v>86.9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Cornwall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31.4</c:v>
                </c:pt>
                <c:pt idx="4">
                  <c:v>32.6</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Cornwall Full Fibre</c:v>
                </c:pt>
              </c:strCache>
            </c:strRef>
          </c:tx>
          <c:spPr>
            <a:noFill/>
            <a:ln w="38100">
              <a:solidFill>
                <a:schemeClr val="tx1"/>
              </a:solidFill>
            </a:ln>
            <a:effectLst/>
          </c:spPr>
          <c:invertIfNegative val="0"/>
          <c:val>
            <c:numRef>
              <c:f>Sheet1!$R$21:$V$21</c:f>
              <c:numCache>
                <c:formatCode>0.0</c:formatCode>
                <c:ptCount val="5"/>
                <c:pt idx="1">
                  <c:v>31</c:v>
                </c:pt>
                <c:pt idx="2">
                  <c:v>33.200000000000003</c:v>
                </c:pt>
                <c:pt idx="3">
                  <c:v>31.4</c:v>
                </c:pt>
                <c:pt idx="4">
                  <c:v>32.6</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Cornwall</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28.39</c:v>
                </c:pt>
                <c:pt idx="1">
                  <c:v>59.86</c:v>
                </c:pt>
                <c:pt idx="2">
                  <c:v>65.28</c:v>
                </c:pt>
                <c:pt idx="3">
                  <c:v>66.599999999999994</c:v>
                </c:pt>
                <c:pt idx="4">
                  <c:v>68.739999999999995</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274320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2725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Cornwall experienced a step increase in coverage from 2016 to 2017 taking it in line with the rural situation, where it remained until 2021, albeit with some fall off in 2020 and 2021.</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579120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250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Cornwall's gigabit availability from fixed broadband was identical to its full fibre availability in both 2020 and 2021.  Its coverage from a full fibre or gigabit capable service from fixed broadband was well in advance of the rural and England situations up to 2021 where increases in England's gigabit availability had accelerated ahead of the Cornwall coverage.</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396240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3944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Cornwall's 4G coverage was in the period 2017 to 2021 very similar to that of 'Rural as a Region', albeit with a marginally greater rate of increase from 2018 to 2021 moving it further ahead.</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72</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Cornwall</v>
      </c>
      <c r="G12" s="12"/>
      <c r="H12" s="13"/>
      <c r="I12" s="14">
        <f>VLOOKUP(F12,Sheet2!B10:J468,4,FALSE)</f>
        <v>56</v>
      </c>
      <c r="J12" s="15">
        <f>VLOOKUP($F12,Sheet2!$B$10:$J$468,5,FALSE)</f>
        <v>85</v>
      </c>
      <c r="K12" s="15">
        <f>VLOOKUP($F12,Sheet2!$B$10:$J$468,6,FALSE)</f>
        <v>89.300000000000011</v>
      </c>
      <c r="L12" s="15">
        <f>VLOOKUP($F12,Sheet2!$B$10:$J$468,7,FALSE)</f>
        <v>90.2</v>
      </c>
      <c r="M12" s="15">
        <f>VLOOKUP($F12,Sheet2!$B$10:$J$468,8,FALSE)</f>
        <v>88.2</v>
      </c>
      <c r="N12" s="15">
        <f>VLOOKUP($F12,Sheet2!$B$10:$J$468,9,FALSE)</f>
        <v>86.9</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Cornwall to Rural as a Region</v>
      </c>
      <c r="G15" s="55"/>
      <c r="H15" s="56"/>
      <c r="I15" s="21">
        <f>((I12-I13))</f>
        <v>-23.461538461538467</v>
      </c>
      <c r="J15" s="21">
        <f>((J12-J13))</f>
        <v>3.2967032967036403E-2</v>
      </c>
      <c r="K15" s="21">
        <f t="shared" ref="K15:N15" si="0">((K12-K13))</f>
        <v>0.85384615384617746</v>
      </c>
      <c r="L15" s="21">
        <f t="shared" si="0"/>
        <v>0.1534090909091077</v>
      </c>
      <c r="M15" s="21">
        <f t="shared" si="0"/>
        <v>-3.0942528735632067</v>
      </c>
      <c r="N15" s="21">
        <f t="shared" si="0"/>
        <v>-4.7190476190476289</v>
      </c>
      <c r="O15" s="44"/>
      <c r="P15" s="41"/>
      <c r="Q15" s="41"/>
      <c r="R15" s="41"/>
      <c r="S15" s="41"/>
      <c r="T15" s="41"/>
    </row>
    <row r="16" spans="1:20" ht="51" customHeight="1" x14ac:dyDescent="0.3">
      <c r="B16" s="16"/>
      <c r="C16" s="16"/>
      <c r="D16" s="16"/>
      <c r="F16" s="57" t="str">
        <f>"% Gap - "&amp;F12&amp;" to England"</f>
        <v>% Gap - Cornwall to England</v>
      </c>
      <c r="G16" s="58"/>
      <c r="H16" s="59"/>
      <c r="I16" s="21">
        <f>I12-I14</f>
        <v>-34</v>
      </c>
      <c r="J16" s="21">
        <f>J12-J14</f>
        <v>-7</v>
      </c>
      <c r="K16" s="21">
        <f t="shared" ref="K16:N16" si="1">K12-K14</f>
        <v>-4.6999999999999886</v>
      </c>
      <c r="L16" s="21">
        <f t="shared" si="1"/>
        <v>-4.7999999999999972</v>
      </c>
      <c r="M16" s="21">
        <f t="shared" si="1"/>
        <v>-7.7999999999999972</v>
      </c>
      <c r="N16" s="21">
        <f t="shared" si="1"/>
        <v>-9.0999999999999943</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2">(K13-K14)</f>
        <v>-5.5538461538461661</v>
      </c>
      <c r="L17" s="23">
        <f t="shared" si="2"/>
        <v>-4.9534090909091049</v>
      </c>
      <c r="M17" s="23">
        <f t="shared" si="2"/>
        <v>-4.7057471264367905</v>
      </c>
      <c r="N17" s="23">
        <f t="shared" si="2"/>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Cornwall Gigabit availability</v>
      </c>
      <c r="G21" s="12"/>
      <c r="H21" s="13"/>
      <c r="I21" s="14"/>
      <c r="J21" s="15"/>
      <c r="K21" s="15"/>
      <c r="L21" s="15">
        <f>VLOOKUP(B4,Sheet2!AB9:AJ460,8,FALSE)</f>
        <v>31.4</v>
      </c>
      <c r="M21" s="34">
        <f>VLOOKUP(B4,Sheet2!AB9:AK460,9,FALSE)</f>
        <v>32.6</v>
      </c>
      <c r="N21" s="43"/>
      <c r="O21" s="11" t="str">
        <f>B4&amp;" Full Fibre"</f>
        <v>Cornwall Full Fibre</v>
      </c>
      <c r="P21" s="12"/>
      <c r="Q21" s="13"/>
      <c r="R21" s="14"/>
      <c r="S21" s="15">
        <f>VLOOKUP(B4,Sheet2!BB9:BJ460,6,FALSE)</f>
        <v>31</v>
      </c>
      <c r="T21" s="15">
        <f>VLOOKUP(B4,Sheet2!BB9:BJ460,7,FALSE)</f>
        <v>33.200000000000003</v>
      </c>
      <c r="U21" s="15">
        <f>VLOOKUP(B4,Sheet2!BB9:BJ460,8,FALSE)</f>
        <v>31.4</v>
      </c>
      <c r="V21" s="34">
        <f>VLOOKUP(B4,Sheet2!BB9:BJ460,9,FALSE)</f>
        <v>32.6</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Cornwall Gigabit availability to Rural as a Region</v>
      </c>
      <c r="G24" s="55"/>
      <c r="H24" s="56"/>
      <c r="I24" s="21"/>
      <c r="J24" s="21"/>
      <c r="K24" s="21"/>
      <c r="L24" s="21">
        <f>((L21-L22))</f>
        <v>18.788505747126436</v>
      </c>
      <c r="M24" s="37">
        <f>((M21-M22))</f>
        <v>11.379761904761903</v>
      </c>
      <c r="N24" s="44"/>
      <c r="O24" s="54" t="str">
        <f>"% Gap - "&amp;O21&amp;" to Rural as a Region"</f>
        <v>% Gap - Cornwall Full Fibre to Rural as a Region</v>
      </c>
      <c r="P24" s="55"/>
      <c r="Q24" s="56"/>
      <c r="R24" s="21"/>
      <c r="S24" s="21">
        <f t="shared" ref="S24:T24" si="3">((S21-S22))</f>
        <v>25.784615384615385</v>
      </c>
      <c r="T24" s="21">
        <f t="shared" si="3"/>
        <v>25.76136363636364</v>
      </c>
      <c r="U24" s="21">
        <f>((U21-U22))</f>
        <v>19.147126436781605</v>
      </c>
      <c r="V24" s="37">
        <f>((V21-V22))</f>
        <v>12.635714285714286</v>
      </c>
      <c r="W24" s="45"/>
    </row>
    <row r="25" spans="1:23" ht="51" customHeight="1" x14ac:dyDescent="0.3">
      <c r="B25" s="16"/>
      <c r="C25" s="16"/>
      <c r="D25" s="16"/>
      <c r="F25" s="57" t="str">
        <f>"% Gap - "&amp;F21&amp;" to England"</f>
        <v>% Gap - Cornwall Gigabit availability to England</v>
      </c>
      <c r="G25" s="58"/>
      <c r="H25" s="59"/>
      <c r="I25" s="21"/>
      <c r="J25" s="21"/>
      <c r="K25" s="21"/>
      <c r="L25" s="21">
        <f>L21-L23</f>
        <v>6.3999999999999986</v>
      </c>
      <c r="M25" s="21">
        <f>M21-M23</f>
        <v>-13.399999999999999</v>
      </c>
      <c r="N25" s="44"/>
      <c r="O25" s="57" t="str">
        <f>"% Gap - "&amp;O21&amp;" to England"</f>
        <v>% Gap - Cornwall Full Fibre to England</v>
      </c>
      <c r="P25" s="58"/>
      <c r="Q25" s="59"/>
      <c r="R25" s="21"/>
      <c r="S25" s="21">
        <f>S21-S23</f>
        <v>25</v>
      </c>
      <c r="T25" s="21">
        <f t="shared" ref="T25:V25" si="4">T21-T23</f>
        <v>23.200000000000003</v>
      </c>
      <c r="U25" s="21">
        <f t="shared" si="4"/>
        <v>15.399999999999999</v>
      </c>
      <c r="V25" s="21">
        <f t="shared" si="4"/>
        <v>5.6000000000000014</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5">((S22-S23))</f>
        <v>-0.78461538461538538</v>
      </c>
      <c r="T26" s="23">
        <f t="shared" si="5"/>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Cornwall</v>
      </c>
      <c r="G30" s="12"/>
      <c r="H30" s="13"/>
      <c r="I30" s="14">
        <f>VLOOKUP(F30,Sheet2!BL9:BT460,5,FALSE)</f>
        <v>28.39</v>
      </c>
      <c r="J30" s="15">
        <f>VLOOKUP($F30,Sheet2!$BL9:$BT460,6,FALSE)</f>
        <v>59.86</v>
      </c>
      <c r="K30" s="15">
        <f>VLOOKUP($F30,Sheet2!$BL9:$BT460,7,FALSE)</f>
        <v>65.28</v>
      </c>
      <c r="L30" s="15">
        <f>VLOOKUP($F30,Sheet2!$BL9:$BT460,8,FALSE)</f>
        <v>66.599999999999994</v>
      </c>
      <c r="M30" s="15">
        <f>VLOOKUP($F30,Sheet2!$BL9:$BT460,9,FALSE)</f>
        <v>68.739999999999995</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Cornwall to Rural as a Region</v>
      </c>
      <c r="G33" s="55"/>
      <c r="H33" s="56"/>
      <c r="I33" s="21">
        <f>(I30-I31)</f>
        <v>-1.5614285714285643</v>
      </c>
      <c r="J33" s="21">
        <f>(J30-J31)</f>
        <v>0.87703296703296729</v>
      </c>
      <c r="K33" s="21">
        <f t="shared" ref="K33:M33" si="6">(K30-K31)</f>
        <v>3.3892045454545254</v>
      </c>
      <c r="L33" s="21">
        <f t="shared" si="6"/>
        <v>3.3955172413792951</v>
      </c>
      <c r="M33" s="21">
        <f t="shared" si="6"/>
        <v>4.5710714285714147</v>
      </c>
      <c r="N33" s="44"/>
      <c r="O33" s="41"/>
      <c r="P33" s="41"/>
      <c r="Q33" s="41"/>
      <c r="R33" s="41"/>
      <c r="S33" s="41"/>
      <c r="T33" s="41"/>
    </row>
    <row r="34" spans="2:20" ht="51" customHeight="1" x14ac:dyDescent="0.3">
      <c r="B34" s="16"/>
      <c r="C34" s="16"/>
      <c r="D34" s="16"/>
      <c r="F34" s="57" t="str">
        <f>"% Gap - "&amp;F30&amp;" to England"</f>
        <v>% Gap - Cornwall to England</v>
      </c>
      <c r="G34" s="58"/>
      <c r="H34" s="59"/>
      <c r="I34" s="21">
        <f>I30-I32</f>
        <v>-31.61</v>
      </c>
      <c r="J34" s="21">
        <f>J30-J32</f>
        <v>-18.14</v>
      </c>
      <c r="K34" s="21">
        <f t="shared" ref="K34:M34" si="7">K30-K32</f>
        <v>-15.719999999999999</v>
      </c>
      <c r="L34" s="21">
        <f t="shared" si="7"/>
        <v>-14.400000000000006</v>
      </c>
      <c r="M34" s="21">
        <f t="shared" si="7"/>
        <v>-13.260000000000005</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8">(K31-K32)</f>
        <v>-19.109204545454524</v>
      </c>
      <c r="L35" s="23">
        <f t="shared" si="8"/>
        <v>-17.795517241379301</v>
      </c>
      <c r="M35" s="23">
        <f t="shared" si="8"/>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H+5+gAySujrU5Es2yMc0FwoIMHR+3Xx/s7+i7g3Kbt7+YhfxU91GQc+xSJlTrl4lukByonDZoypmosRYfHgHqA==" saltValue="eUSUtTQsBbheznvh+Czw4g=="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Cornwall</v>
      </c>
      <c r="CI6" s="31" t="e">
        <f>100000*VLOOKUP($CH6,$B$6:$P$472,CI$1,FALSE)/VLOOKUP($CH6,$BB$8:$BY$472,CI$1,FALSE)</f>
        <v>#DIV/0!</v>
      </c>
      <c r="CJ6" s="31" t="e">
        <f t="shared" ref="CJ6:CN6" si="0">100000*VLOOKUP($CH6,$B$6:$P$472,CJ$1,FALSE)/VLOOKUP($CH6,$BB$8:$BY$472,CJ$1,FALSE)</f>
        <v>#DIV/0!</v>
      </c>
      <c r="CK6" s="31">
        <f t="shared" si="0"/>
        <v>288064.5161290323</v>
      </c>
      <c r="CL6" s="31">
        <f t="shared" si="0"/>
        <v>271686.7469879518</v>
      </c>
      <c r="CM6" s="31">
        <f t="shared" si="0"/>
        <v>280891.71974522294</v>
      </c>
      <c r="CN6" s="31">
        <f t="shared" si="0"/>
        <v>266564.41717791412</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2022-10-05T08:44:29Z</dcterms:modified>
</cp:coreProperties>
</file>