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C48442EB-E83C-457C-B069-43A6E131A0EE}" xr6:coauthVersionLast="47" xr6:coauthVersionMax="47" xr10:uidLastSave="{2053B572-C72B-4604-A0E1-AE3D24A6B128}"/>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<sst xmlns="http://schemas.openxmlformats.org/spreadsheetml/2006/main" count="8461" uniqueCount="1368">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</sst>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Lichfield</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91</c:v>
                </c:pt>
                <c:pt idx="1">
                  <c:v>93</c:v>
                </c:pt>
                <c:pt idx="2">
                  <c:v>94.9</c:v>
                </c:pt>
                <c:pt idx="3">
                  <c:v>95.5</c:v>
                </c:pt>
                <c:pt idx="4">
                  <c:v>95.9</c:v>
                </c:pt>
                <c:pt idx="5">
                  <c:v>95.6</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Lichfield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60.5</c:v>
                </c:pt>
                <c:pt idx="4">
                  <c:v>65.3</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Lichfield Full Fibre</c:v>
                </c:pt>
              </c:strCache>
            </c:strRef>
          </c:tx>
          <c:spPr>
            <a:noFill/>
            <a:ln w="38100">
              <a:solidFill>
                <a:schemeClr val="tx1"/>
              </a:solidFill>
            </a:ln>
            <a:effectLst/>
          </c:spPr>
          <c:invertIfNegative val="0"/>
          <c:val>
            <c:numRef>
              <c:f>Sheet1!$R$21:$V$21</c:f>
              <c:numCache>
                <c:formatCode>0.0</c:formatCode>
                <c:ptCount val="5"/>
                <c:pt idx="1">
                  <c:v>1.4</c:v>
                </c:pt>
                <c:pt idx="2">
                  <c:v>4.8</c:v>
                </c:pt>
                <c:pt idx="3">
                  <c:v>6.1</c:v>
                </c:pt>
                <c:pt idx="4">
                  <c:v>25.3</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Lichfield</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30.05</c:v>
                </c:pt>
                <c:pt idx="1">
                  <c:v>49.24</c:v>
                </c:pt>
                <c:pt idx="2">
                  <c:v>53.18</c:v>
                </c:pt>
                <c:pt idx="3">
                  <c:v>50.6</c:v>
                </c:pt>
                <c:pt idx="4">
                  <c:v>53.63</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Lichfield was in 2016 above both the rural and England situations, however a slower rate of increase in the period to 2021 saw the gap to 'Rural as a Region' reduce and saw England's coverage move ahead of that in Lichfield by 2020.</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24</xdr:row>
      <xdr:rowOff>22860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3164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Full fibre availability in Lichfield was consistently from 2018 to 2021 below the England situation, and only increases beyond the rural position in 2021 having previsouly been below that also.  Gigabit availability in Lichfield in 2020 and 2021 was significantly higher than that found in either 'Rural as a Region' or England overall.</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297180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2954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Lichfield's 4G coverage in the period 2017 to 2021 did not grow at the same rate as either 'Rural as a Region' or England and as such was consistently below the rural and England situations from 2018 to 2021.</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158</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Lichfield</v>
      </c>
      <c r="G12" s="12"/>
      <c r="H12" s="13"/>
      <c r="I12" s="14">
        <f>VLOOKUP(F12,Sheet2!B10:J468,4,FALSE)</f>
        <v>91</v>
      </c>
      <c r="J12" s="15">
        <f>VLOOKUP($F12,Sheet2!$B$10:$J$468,5,FALSE)</f>
        <v>93</v>
      </c>
      <c r="K12" s="15">
        <f>VLOOKUP($F12,Sheet2!$B$10:$J$468,6,FALSE)</f>
        <v>94.9</v>
      </c>
      <c r="L12" s="15">
        <f>VLOOKUP($F12,Sheet2!$B$10:$J$468,7,FALSE)</f>
        <v>95.5</v>
      </c>
      <c r="M12" s="15">
        <f>VLOOKUP($F12,Sheet2!$B$10:$J$468,8,FALSE)</f>
        <v>95.9</v>
      </c>
      <c r="N12" s="15">
        <f>VLOOKUP($F12,Sheet2!$B$10:$J$468,9,FALSE)</f>
        <v>95.6</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Lichfield to Rural as a Region</v>
      </c>
      <c r="G15" s="55"/>
      <c r="H15" s="56"/>
      <c r="I15" s="21">
        <f>((I12-I13))</f>
        <v>11.538461538461533</v>
      </c>
      <c r="J15" s="21">
        <f>((J12-J13))</f>
        <v>8.0329670329670364</v>
      </c>
      <c r="K15" s="21">
        <f t="shared" ref="J15:K15" si="0">((K12-K13))</f>
        <v>6.4538461538461718</v>
      </c>
      <c r="L15" s="21">
        <f t="shared" ref="K15:N15" si="1">((L12-L13))</f>
        <v>5.4534090909091049</v>
      </c>
      <c r="M15" s="21">
        <f t="shared" si="1"/>
        <v>4.6057471264367962</v>
      </c>
      <c r="N15" s="21">
        <f t="shared" si="1"/>
        <v>3.9809523809523597</v>
      </c>
      <c r="O15" s="44"/>
      <c r="P15" s="41"/>
      <c r="Q15" s="41"/>
      <c r="R15" s="41"/>
      <c r="S15" s="41"/>
      <c r="T15" s="41"/>
    </row>
    <row r="16" spans="1:20" ht="51" customHeight="1" x14ac:dyDescent="0.3">
      <c r="B16" s="16"/>
      <c r="C16" s="16"/>
      <c r="D16" s="16"/>
      <c r="F16" s="57" t="str">
        <f>"% Gap - "&amp;F12&amp;" to England"</f>
        <v>% Gap - Lichfield to England</v>
      </c>
      <c r="G16" s="58"/>
      <c r="H16" s="59"/>
      <c r="I16" s="21">
        <f>I12-I14</f>
        <v>1</v>
      </c>
      <c r="J16" s="21">
        <f>J12-J14</f>
        <v>1</v>
      </c>
      <c r="K16" s="21">
        <f t="shared" ref="J16:K16" si="2">K12-K14</f>
        <v>0.90000000000000568</v>
      </c>
      <c r="L16" s="21">
        <f t="shared" ref="K16:N16" si="3">L12-L14</f>
        <v>0.5</v>
      </c>
      <c r="M16" s="21">
        <f t="shared" si="3"/>
        <v>-9.9999999999994316E-2</v>
      </c>
      <c r="N16" s="21">
        <f t="shared" si="3"/>
        <v>-0.40000000000000568</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Lichfield Gigabit availability</v>
      </c>
      <c r="G21" s="12"/>
      <c r="H21" s="13"/>
      <c r="I21" s="14"/>
      <c r="J21" s="15"/>
      <c r="K21" s="15"/>
      <c r="L21" s="15">
        <f>VLOOKUP(B4,Sheet2!AB9:AJ460,8,FALSE)</f>
        <v>60.5</v>
      </c>
      <c r="M21" s="34">
        <f>VLOOKUP(B4,Sheet2!AB9:AK460,9,FALSE)</f>
        <v>65.3</v>
      </c>
      <c r="N21" s="43"/>
      <c r="O21" s="11" t="str">
        <f>B4&amp;" Full Fibre"</f>
        <v>Lichfield Full Fibre</v>
      </c>
      <c r="P21" s="12"/>
      <c r="Q21" s="13"/>
      <c r="R21" s="14"/>
      <c r="S21" s="15">
        <f>VLOOKUP(B4,Sheet2!BB9:BJ460,6,FALSE)</f>
        <v>1.4</v>
      </c>
      <c r="T21" s="15">
        <f>VLOOKUP(B4,Sheet2!BB9:BJ460,7,FALSE)</f>
        <v>4.8</v>
      </c>
      <c r="U21" s="15">
        <f>VLOOKUP(B4,Sheet2!BB9:BJ460,8,FALSE)</f>
        <v>6.1</v>
      </c>
      <c r="V21" s="34">
        <f>VLOOKUP(B4,Sheet2!BB9:BJ460,9,FALSE)</f>
        <v>25.3</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Lichfield Gigabit availability to Rural as a Region</v>
      </c>
      <c r="G24" s="55"/>
      <c r="H24" s="56"/>
      <c r="I24" s="21"/>
      <c r="J24" s="21"/>
      <c r="K24" s="21"/>
      <c r="L24" s="21">
        <f>((L21-L22))</f>
        <v>47.888505747126437</v>
      </c>
      <c r="M24" s="37">
        <f>((M21-M22))</f>
        <v>44.079761904761895</v>
      </c>
      <c r="N24" s="44"/>
      <c r="O24" s="54" t="str">
        <f>"% Gap - "&amp;O21&amp;" to Rural as a Region"</f>
        <v>% Gap - Lichfield Full Fibre to Rural as a Region</v>
      </c>
      <c r="P24" s="55"/>
      <c r="Q24" s="56"/>
      <c r="R24" s="21"/>
      <c r="S24" s="21">
        <f t="shared" ref="S24:T24" si="5">((S21-S22))</f>
        <v>-3.8153846153846147</v>
      </c>
      <c r="T24" s="21">
        <f t="shared" si="5"/>
        <v>-2.6386363636363637</v>
      </c>
      <c r="U24" s="21">
        <f>((U21-U22))</f>
        <v>-6.1528735632183942</v>
      </c>
      <c r="V24" s="37">
        <f>((V21-V22))</f>
        <v>5.3357142857142854</v>
      </c>
      <c r="W24" s="45"/>
    </row>
    <row r="25" spans="1:23" ht="51" customHeight="1" x14ac:dyDescent="0.3">
      <c r="B25" s="16"/>
      <c r="C25" s="16"/>
      <c r="D25" s="16"/>
      <c r="F25" s="57" t="str">
        <f>"% Gap - "&amp;F21&amp;" to England"</f>
        <v>% Gap - Lichfield Gigabit availability to England</v>
      </c>
      <c r="G25" s="58"/>
      <c r="H25" s="59"/>
      <c r="I25" s="21"/>
      <c r="J25" s="21"/>
      <c r="K25" s="21"/>
      <c r="L25" s="21">
        <f>L21-L23</f>
        <v>35.5</v>
      </c>
      <c r="M25" s="21">
        <f>M21-M23</f>
        <v>19.299999999999997</v>
      </c>
      <c r="N25" s="44"/>
      <c r="O25" s="57" t="str">
        <f>"% Gap - "&amp;O21&amp;" to England"</f>
        <v>% Gap - Lichfield Full Fibre to England</v>
      </c>
      <c r="P25" s="58"/>
      <c r="Q25" s="59"/>
      <c r="R25" s="21"/>
      <c r="S25" s="21">
        <f>S21-S23</f>
        <v>-4.5999999999999996</v>
      </c>
      <c r="T25" s="21">
        <f t="shared" ref="T25:V25" si="6">T21-T23</f>
        <v>-5.2</v>
      </c>
      <c r="U25" s="21">
        <f t="shared" si="6"/>
        <v>-9.9</v>
      </c>
      <c r="V25" s="21">
        <f t="shared" si="6"/>
        <v>-1.6999999999999993</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Lichfield</v>
      </c>
      <c r="G30" s="12"/>
      <c r="H30" s="13"/>
      <c r="I30" s="14">
        <f>VLOOKUP(F30,Sheet2!BL9:BT460,5,FALSE)</f>
        <v>30.05</v>
      </c>
      <c r="J30" s="15">
        <f>VLOOKUP($F30,Sheet2!$BL9:$BT460,6,FALSE)</f>
        <v>49.24</v>
      </c>
      <c r="K30" s="15">
        <f>VLOOKUP($F30,Sheet2!$BL9:$BT460,7,FALSE)</f>
        <v>53.18</v>
      </c>
      <c r="L30" s="15">
        <f>VLOOKUP($F30,Sheet2!$BL9:$BT460,8,FALSE)</f>
        <v>50.6</v>
      </c>
      <c r="M30" s="15">
        <f>VLOOKUP($F30,Sheet2!$BL9:$BT460,9,FALSE)</f>
        <v>53.63</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Lichfield to Rural as a Region</v>
      </c>
      <c r="G33" s="55"/>
      <c r="H33" s="56"/>
      <c r="I33" s="21">
        <f>(I30-I31)</f>
        <v>9.857142857143586E-2</v>
      </c>
      <c r="J33" s="21">
        <f>(J30-J31)</f>
        <v>-9.7429670329670301</v>
      </c>
      <c r="K33" s="21">
        <f t="shared" ref="K33:M33" si="8">(K30-K31)</f>
        <v>-8.710795454545476</v>
      </c>
      <c r="L33" s="21">
        <f t="shared" si="8"/>
        <v>-12.604482758620698</v>
      </c>
      <c r="M33" s="21">
        <f t="shared" si="8"/>
        <v>-10.538928571428578</v>
      </c>
      <c r="N33" s="44"/>
      <c r="O33" s="41"/>
      <c r="P33" s="41"/>
      <c r="Q33" s="41"/>
      <c r="R33" s="41"/>
      <c r="S33" s="41"/>
      <c r="T33" s="41"/>
    </row>
    <row r="34" spans="2:20" ht="51" customHeight="1" x14ac:dyDescent="0.3">
      <c r="B34" s="16"/>
      <c r="C34" s="16"/>
      <c r="D34" s="16"/>
      <c r="F34" s="57" t="str">
        <f>"% Gap - "&amp;F30&amp;" to England"</f>
        <v>% Gap - Lichfield to England</v>
      </c>
      <c r="G34" s="58"/>
      <c r="H34" s="59"/>
      <c r="I34" s="21">
        <f>I30-I32</f>
        <v>-29.95</v>
      </c>
      <c r="J34" s="21">
        <f>J30-J32</f>
        <v>-28.759999999999998</v>
      </c>
      <c r="K34" s="21">
        <f t="shared" ref="K34:M34" si="9">K30-K32</f>
        <v>-27.82</v>
      </c>
      <c r="L34" s="21">
        <f t="shared" si="9"/>
        <v>-30.4</v>
      </c>
      <c r="M34" s="21">
        <f t="shared" si="9"/>
        <v>-28.369999999999997</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6IV4HkfkxNRgiG+wUsRO0zmK8LboYhdqsoFpLrCblV3rgpDsP5uQ7jtfRNqdZQMHQYp1DgPVi/obGZqfPaGO5A==" saltValue="cs0hdWluA0QWptwNCZUHGw=="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Lichfield</v>
      </c>
      <c r="CI6" s="31" t="e">
        <f>100000*VLOOKUP($CH6,$B$6:$P$472,CI$1,FALSE)/VLOOKUP($CH6,$BB$8:$BY$472,CI$1,FALSE)</f>
        <v>#DIV/0!</v>
      </c>
      <c r="CJ6" s="31" t="e">
        <f t="shared" ref="CJ6:CN6" si="0">100000*VLOOKUP($CH6,$B$6:$P$472,CJ$1,FALSE)/VLOOKUP($CH6,$BB$8:$BY$472,CJ$1,FALSE)</f>
        <v>#DIV/0!</v>
      </c>
      <c r="CK6" s="31">
        <f t="shared" si="0"/>
        <v>6778571.4285714291</v>
      </c>
      <c r="CL6" s="31">
        <f t="shared" si="0"/>
        <v>1989583.3333333335</v>
      </c>
      <c r="CM6" s="31">
        <f t="shared" si="0"/>
        <v>1572131.1475409837</v>
      </c>
      <c r="CN6" s="31">
        <f t="shared" si="0"/>
        <v>377865.61264822131</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2022-10-06T11:53:12Z</dcterms:modified>
</cp:coreProperties>
</file>