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2091FD29-9142-4097-BBF7-F18D897FDF71}" xr6:coauthVersionLast="47" xr6:coauthVersionMax="47" xr10:uidLastSave="{1C01CF68-9FAE-4717-BEC3-D96977062AD8}"/>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<sst xmlns="http://schemas.openxmlformats.org/spreadsheetml/2006/main" count="8461" uniqueCount="1368">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</sst>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80</c:v>
                </c:pt>
                <c:pt idx="1">
                  <c:v>84</c:v>
                </c:pt>
                <c:pt idx="2">
                  <c:v>84.800000000000011</c:v>
                </c:pt>
                <c:pt idx="3">
                  <c:v>85.4</c:v>
                </c:pt>
                <c:pt idx="4">
                  <c:v>86.3</c:v>
                </c:pt>
                <c:pt idx="5">
                  <c:v>86.7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Devon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4.7</c:v>
                </c:pt>
                <c:pt idx="4">
                  <c:v>27.3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Devon Full Fibre</c:v>
                </c:pt>
              </c:strCache>
            </c:strRef>
          </c:tx>
          <c:spPr>
            <a:noFill/>
            <a:ln w="38100">
              <a:solidFill>
                <a:schemeClr val="tx1"/>
              </a:solidFill>
            </a:ln>
            <a:effectLst/>
          </c:spPr>
          <c:invertIfNegative val="0"/>
          <c:val>
            <c:numRef>
              <c:f>Sheet1!$R$21:$V$21</c:f>
              <c:numCache>
                <c:formatCode>0.0</c:formatCode>
                <c:ptCount val="5"/>
                <c:pt idx="1">
                  <c:v>1.9</c:v>
                </c:pt>
                <c:pt idx="2">
                  <c:v>2.7</c:v>
                </c:pt>
                <c:pt idx="3">
                  <c:v>4.7</c:v>
                </c:pt>
                <c:pt idx="4">
                  <c:v>27.3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Devon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19.11</c:v>
                </c:pt>
                <c:pt idx="1">
                  <c:v>59.37</c:v>
                </c:pt>
                <c:pt idx="2">
                  <c:v>67.069999999999993</c:v>
                </c:pt>
                <c:pt idx="3">
                  <c:v>68.72</c:v>
                </c:pt>
                <c:pt idx="4">
                  <c:v>70.569999999999993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Devon was generally in the period 2016 to 2021 below both the rural and England situations, with the gap to 'Rural as a Region' increasing over this time.</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99060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3926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 Devon's gigabit availability was identical to its full fibre availability in 2020 and 2021.  From 2018 to 2020 both gigabit and full fibre availability in North Devon was below both the rural and England situations with limited growth.  A significant step increase from 2020 to 2021 for both gigabit and full fibre availability within North Devon took them both beyond the rural position and brought the full fibre availability in line with the England position.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Devon's 4G coverage in the period 2017 to 2021 rose significantly taking it from being below to above the rural situation and reducing the deficit to Englands overall position.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182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Devon</v>
      </c>
      <c r="G12" s="12"/>
      <c r="H12" s="13"/>
      <c r="I12" s="14">
        <f>VLOOKUP(F12,Sheet2!B10:J468,4,FALSE)</f>
        <v>80</v>
      </c>
      <c r="J12" s="15">
        <f>VLOOKUP($F12,Sheet2!$B$10:$J$468,5,FALSE)</f>
        <v>84</v>
      </c>
      <c r="K12" s="15">
        <f>VLOOKUP($F12,Sheet2!$B$10:$J$468,6,FALSE)</f>
        <v>84.800000000000011</v>
      </c>
      <c r="L12" s="15">
        <f>VLOOKUP($F12,Sheet2!$B$10:$J$468,7,FALSE)</f>
        <v>85.4</v>
      </c>
      <c r="M12" s="15">
        <f>VLOOKUP($F12,Sheet2!$B$10:$J$468,8,FALSE)</f>
        <v>86.3</v>
      </c>
      <c r="N12" s="15">
        <f>VLOOKUP($F12,Sheet2!$B$10:$J$468,9,FALSE)</f>
        <v>86.7</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North Devon to Rural as a Region</v>
      </c>
      <c r="G15" s="55"/>
      <c r="H15" s="56"/>
      <c r="I15" s="21">
        <f>((I12-I13))</f>
        <v>0.538461538461533</v>
      </c>
      <c r="J15" s="21">
        <f>((J12-J13))</f>
        <v>-0.9670329670329636</v>
      </c>
      <c r="K15" s="21">
        <f t="shared" ref="J15:K15" si="0">((K12-K13))</f>
        <v>-3.6461538461538225</v>
      </c>
      <c r="L15" s="21">
        <f t="shared" ref="K15:N15" si="1">((L12-L13))</f>
        <v>-4.6465909090908895</v>
      </c>
      <c r="M15" s="21">
        <f t="shared" si="1"/>
        <v>-4.9942528735632123</v>
      </c>
      <c r="N15" s="21">
        <f t="shared" si="1"/>
        <v>-4.9190476190476318</v>
      </c>
      <c r="O15" s="44"/>
      <c r="P15" s="41"/>
      <c r="Q15" s="41"/>
      <c r="R15" s="41"/>
      <c r="S15" s="41"/>
      <c r="T15" s="41"/>
    </row>
    <row r="16" spans="1:20" ht="51" customHeight="1" x14ac:dyDescent="0.3">
      <c r="B16" s="16"/>
      <c r="C16" s="16"/>
      <c r="D16" s="16"/>
      <c r="F16" s="57" t="str">
        <f>"% Gap - "&amp;F12&amp;" to England"</f>
        <v>% Gap - North Devon to England</v>
      </c>
      <c r="G16" s="58"/>
      <c r="H16" s="59"/>
      <c r="I16" s="21">
        <f>I12-I14</f>
        <v>-10</v>
      </c>
      <c r="J16" s="21">
        <f>J12-J14</f>
        <v>-8</v>
      </c>
      <c r="K16" s="21">
        <f t="shared" ref="J16:K16" si="2">K12-K14</f>
        <v>-9.1999999999999886</v>
      </c>
      <c r="L16" s="21">
        <f t="shared" ref="K16:N16" si="3">L12-L14</f>
        <v>-9.5999999999999943</v>
      </c>
      <c r="M16" s="21">
        <f t="shared" si="3"/>
        <v>-9.7000000000000028</v>
      </c>
      <c r="N16" s="21">
        <f t="shared" si="3"/>
        <v>-9.2999999999999972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North Devon Gigabit availability</v>
      </c>
      <c r="G21" s="12"/>
      <c r="H21" s="13"/>
      <c r="I21" s="14"/>
      <c r="J21" s="15"/>
      <c r="K21" s="15"/>
      <c r="L21" s="15">
        <f>VLOOKUP(B4,Sheet2!AB9:AJ460,8,FALSE)</f>
        <v>4.7</v>
      </c>
      <c r="M21" s="34">
        <f>VLOOKUP(B4,Sheet2!AB9:AK460,9,FALSE)</f>
        <v>27.3</v>
      </c>
      <c r="N21" s="43"/>
      <c r="O21" s="11" t="str">
        <f>B4&amp;" Full Fibre"</f>
        <v>North Devon Full Fibre</v>
      </c>
      <c r="P21" s="12"/>
      <c r="Q21" s="13"/>
      <c r="R21" s="14"/>
      <c r="S21" s="15">
        <f>VLOOKUP(B4,Sheet2!BB9:BJ460,6,FALSE)</f>
        <v>1.9</v>
      </c>
      <c r="T21" s="15">
        <f>VLOOKUP(B4,Sheet2!BB9:BJ460,7,FALSE)</f>
        <v>2.7</v>
      </c>
      <c r="U21" s="15">
        <f>VLOOKUP(B4,Sheet2!BB9:BJ460,8,FALSE)</f>
        <v>4.7</v>
      </c>
      <c r="V21" s="34">
        <f>VLOOKUP(B4,Sheet2!BB9:BJ460,9,FALSE)</f>
        <v>27.3</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North Devon Gigabit availability to Rural as a Region</v>
      </c>
      <c r="G24" s="55"/>
      <c r="H24" s="56"/>
      <c r="I24" s="21"/>
      <c r="J24" s="21"/>
      <c r="K24" s="21"/>
      <c r="L24" s="21">
        <f>((L21-L22))</f>
        <v>-7.9114942528735641</v>
      </c>
      <c r="M24" s="37">
        <f>((M21-M22))</f>
        <v>6.0797619047619023</v>
      </c>
      <c r="N24" s="44"/>
      <c r="O24" s="54" t="str">
        <f>"% Gap - "&amp;O21&amp;" to Rural as a Region"</f>
        <v>% Gap - North Devon Full Fibre to Rural as a Region</v>
      </c>
      <c r="P24" s="55"/>
      <c r="Q24" s="56"/>
      <c r="R24" s="21"/>
      <c r="S24" s="21">
        <f t="shared" ref="S24:T24" si="5">((S21-S22))</f>
        <v>-3.3153846153846147</v>
      </c>
      <c r="T24" s="21">
        <f t="shared" si="5"/>
        <v>-4.7386363636363633</v>
      </c>
      <c r="U24" s="21">
        <f>((U21-U22))</f>
        <v>-7.5528735632183936</v>
      </c>
      <c r="V24" s="37">
        <f>((V21-V22))</f>
        <v>7.3357142857142854</v>
      </c>
      <c r="W24" s="45"/>
    </row>
    <row r="25" spans="1:23" ht="51" customHeight="1" x14ac:dyDescent="0.3">
      <c r="B25" s="16"/>
      <c r="C25" s="16"/>
      <c r="D25" s="16"/>
      <c r="F25" s="57" t="str">
        <f>"% Gap - "&amp;F21&amp;" to England"</f>
        <v>% Gap - North Devon Gigabit availability to England</v>
      </c>
      <c r="G25" s="58"/>
      <c r="H25" s="59"/>
      <c r="I25" s="21"/>
      <c r="J25" s="21"/>
      <c r="K25" s="21"/>
      <c r="L25" s="21">
        <f>L21-L23</f>
        <v>-20.3</v>
      </c>
      <c r="M25" s="21">
        <f>M21-M23</f>
        <v>-18.7</v>
      </c>
      <c r="N25" s="44"/>
      <c r="O25" s="57" t="str">
        <f>"% Gap - "&amp;O21&amp;" to England"</f>
        <v>% Gap - North Devon Full Fibre to England</v>
      </c>
      <c r="P25" s="58"/>
      <c r="Q25" s="59"/>
      <c r="R25" s="21"/>
      <c r="S25" s="21">
        <f>S21-S23</f>
        <v>-4.0999999999999996</v>
      </c>
      <c r="T25" s="21">
        <f t="shared" ref="T25:V25" si="6">T21-T23</f>
        <v>-7.3</v>
      </c>
      <c r="U25" s="21">
        <f t="shared" si="6"/>
        <v>-11.3</v>
      </c>
      <c r="V25" s="21">
        <f t="shared" si="6"/>
        <v>0.30000000000000071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Devon</v>
      </c>
      <c r="G30" s="12"/>
      <c r="H30" s="13"/>
      <c r="I30" s="14">
        <f>VLOOKUP(F30,Sheet2!BL9:BT460,5,FALSE)</f>
        <v>19.11</v>
      </c>
      <c r="J30" s="15">
        <f>VLOOKUP($F30,Sheet2!$BL9:$BT460,6,FALSE)</f>
        <v>59.37</v>
      </c>
      <c r="K30" s="15">
        <f>VLOOKUP($F30,Sheet2!$BL9:$BT460,7,FALSE)</f>
        <v>67.069999999999993</v>
      </c>
      <c r="L30" s="15">
        <f>VLOOKUP($F30,Sheet2!$BL9:$BT460,8,FALSE)</f>
        <v>68.72</v>
      </c>
      <c r="M30" s="15">
        <f>VLOOKUP($F30,Sheet2!$BL9:$BT460,9,FALSE)</f>
        <v>70.569999999999993</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North Devon to Rural as a Region</v>
      </c>
      <c r="G33" s="55"/>
      <c r="H33" s="56"/>
      <c r="I33" s="21">
        <f>(I30-I31)</f>
        <v>-10.841428571428565</v>
      </c>
      <c r="J33" s="21">
        <f>(J30-J31)</f>
        <v>0.3870329670329653</v>
      </c>
      <c r="K33" s="21">
        <f t="shared" ref="K33:M33" si="8">(K30-K31)</f>
        <v>5.1792045454545175</v>
      </c>
      <c r="L33" s="21">
        <f t="shared" si="8"/>
        <v>5.5155172413792997</v>
      </c>
      <c r="M33" s="21">
        <f t="shared" si="8"/>
        <v>6.401071428571413</v>
      </c>
      <c r="N33" s="44"/>
      <c r="O33" s="41"/>
      <c r="P33" s="41"/>
      <c r="Q33" s="41"/>
      <c r="R33" s="41"/>
      <c r="S33" s="41"/>
      <c r="T33" s="41"/>
    </row>
    <row r="34" spans="2:20" ht="51" customHeight="1" x14ac:dyDescent="0.3">
      <c r="B34" s="16"/>
      <c r="C34" s="16"/>
      <c r="D34" s="16"/>
      <c r="F34" s="57" t="str">
        <f>"% Gap - "&amp;F30&amp;" to England"</f>
        <v>% Gap - North Devon to England</v>
      </c>
      <c r="G34" s="58"/>
      <c r="H34" s="59"/>
      <c r="I34" s="21">
        <f>I30-I32</f>
        <v>-40.89</v>
      </c>
      <c r="J34" s="21">
        <f>J30-J32</f>
        <v>-18.630000000000003</v>
      </c>
      <c r="K34" s="21">
        <f t="shared" ref="K34:M34" si="9">K30-K32</f>
        <v>-13.930000000000007</v>
      </c>
      <c r="L34" s="21">
        <f t="shared" si="9"/>
        <v>-12.280000000000001</v>
      </c>
      <c r="M34" s="21">
        <f t="shared" si="9"/>
        <v>-11.430000000000007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PgDT+kC5pXlH0DvUkGuC5pjEhvyyEu5PEj22lhH9hhHad6p4vAo0x5GWZOy+fNloCTT1AvW7fzyVaV4qEeqKDg==" saltValue="RiXursJK6HPGtxVobklUy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Devon</v>
      </c>
      <c r="CI6" s="31" t="e">
        <f>100000*VLOOKUP($CH6,$B$6:$P$472,CI$1,FALSE)/VLOOKUP($CH6,$BB$8:$BY$472,CI$1,FALSE)</f>
        <v>#DIV/0!</v>
      </c>
      <c r="CJ6" s="31" t="e">
        <f t="shared" ref="CJ6:CN6" si="0">100000*VLOOKUP($CH6,$B$6:$P$472,CJ$1,FALSE)/VLOOKUP($CH6,$BB$8:$BY$472,CJ$1,FALSE)</f>
        <v>#DIV/0!</v>
      </c>
      <c r="CK6" s="31">
        <f t="shared" si="0"/>
        <v>4463157.8947368432</v>
      </c>
      <c r="CL6" s="31">
        <f t="shared" si="0"/>
        <v>3162962.9629629627</v>
      </c>
      <c r="CM6" s="31">
        <f t="shared" si="0"/>
        <v>1836170.2127659575</v>
      </c>
      <c r="CN6" s="31">
        <f t="shared" si="0"/>
        <v>317582.41758241755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2022-10-06T15:34:50Z</dcterms:modified>
</cp:coreProperties>
</file>