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74A55008-F5B2-4886-AA3F-E36FAE7B0C20}" xr6:coauthVersionLast="47" xr6:coauthVersionMax="47" xr10:uidLastSave="{F203F06D-4983-4899-9F3C-25C2F2E1EB3F}"/>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<sst xmlns="http://schemas.openxmlformats.org/spreadsheetml/2006/main" count="8461" uniqueCount="1368">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</sst>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Norfolk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75</c:v>
                </c:pt>
                <c:pt idx="1">
                  <c:v>79</c:v>
                </c:pt>
                <c:pt idx="2">
                  <c:v>83.399999999999991</c:v>
                </c:pt>
                <c:pt idx="3">
                  <c:v>87.800000000000011</c:v>
                </c:pt>
                <c:pt idx="4">
                  <c:v>90.6</c:v>
                </c:pt>
                <c:pt idx="5">
                  <c:v>90.6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Norfolk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4.2</c:v>
                </c:pt>
                <c:pt idx="4">
                  <c:v>6.3</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North Norfolk Full Fibre</c:v>
                </c:pt>
              </c:strCache>
            </c:strRef>
          </c:tx>
          <c:spPr>
            <a:noFill/>
            <a:ln w="38100">
              <a:solidFill>
                <a:schemeClr val="tx1"/>
              </a:solidFill>
            </a:ln>
            <a:effectLst/>
          </c:spPr>
          <c:invertIfNegative val="0"/>
          <c:val>
            <c:numRef>
              <c:f>Sheet1!$R$21:$V$21</c:f>
              <c:numCache>
                <c:formatCode>0.0</c:formatCode>
                <c:ptCount val="5"/>
                <c:pt idx="1">
                  <c:v>0.7</c:v>
                </c:pt>
                <c:pt idx="2">
                  <c:v>2.4</c:v>
                </c:pt>
                <c:pt idx="3">
                  <c:v>4.2</c:v>
                </c:pt>
                <c:pt idx="4">
                  <c:v>6.3</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Norfolk</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14.18</c:v>
                </c:pt>
                <c:pt idx="1">
                  <c:v>47.82</c:v>
                </c:pt>
                <c:pt idx="2">
                  <c:v>50.09</c:v>
                </c:pt>
                <c:pt idx="3">
                  <c:v>53.74</c:v>
                </c:pt>
                <c:pt idx="4">
                  <c:v>54.23</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North Norfolk was consistently below both the coverage experienced by 'Rural as a Region' and England in the period 2016 to 2021, however a greater rate of increase in this period brought the gap to both comparators down.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548640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194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North Norfolk's gigabit availability was identical to its full fibre availability in 2020 and 2021.  From 2018 to 2021 North Norfolk's full fibre/gigabit availability was below both that of 'Rural as a Region' and England, with the deficit increasing to both areas due to North Norfolk's markedly slower rate of increase.</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114300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1125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North Norfolk's 4G coverage in the period 2017 to 2021 was consistently below both that of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188</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North Norfolk</v>
      </c>
      <c r="G12" s="12"/>
      <c r="H12" s="13"/>
      <c r="I12" s="14">
        <f>VLOOKUP(F12,Sheet2!B10:J468,4,FALSE)</f>
        <v>75</v>
      </c>
      <c r="J12" s="15">
        <f>VLOOKUP($F12,Sheet2!$B$10:$J$468,5,FALSE)</f>
        <v>79</v>
      </c>
      <c r="K12" s="15">
        <f>VLOOKUP($F12,Sheet2!$B$10:$J$468,6,FALSE)</f>
        <v>83.399999999999991</v>
      </c>
      <c r="L12" s="15">
        <f>VLOOKUP($F12,Sheet2!$B$10:$J$468,7,FALSE)</f>
        <v>87.800000000000011</v>
      </c>
      <c r="M12" s="15">
        <f>VLOOKUP($F12,Sheet2!$B$10:$J$468,8,FALSE)</f>
        <v>90.6</v>
      </c>
      <c r="N12" s="15">
        <f>VLOOKUP($F12,Sheet2!$B$10:$J$468,9,FALSE)</f>
        <v>90.6</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North Norfolk to Rural as a Region</v>
      </c>
      <c r="G15" s="60"/>
      <c r="H15" s="61"/>
      <c r="I15" s="21">
        <f>((I12-I13))</f>
        <v>-4.461538461538467</v>
      </c>
      <c r="J15" s="21">
        <f>((J12-J13))</f>
        <v>-5.9670329670329636</v>
      </c>
      <c r="K15" s="21">
        <f t="shared" ref="K15" si="0">((K12-K13))</f>
        <v>-5.0461538461538424</v>
      </c>
      <c r="L15" s="21">
        <f t="shared" ref="L15:N15" si="1">((L12-L13))</f>
        <v>-2.2465909090908838</v>
      </c>
      <c r="M15" s="21">
        <f t="shared" si="1"/>
        <v>-0.69425287356321519</v>
      </c>
      <c r="N15" s="21">
        <f t="shared" si="1"/>
        <v>-1.0190476190476403</v>
      </c>
      <c r="O15" s="44"/>
      <c r="P15" s="41"/>
      <c r="Q15" s="41"/>
      <c r="R15" s="41"/>
      <c r="S15" s="41"/>
      <c r="T15" s="41"/>
    </row>
    <row r="16" spans="1:20" ht="51" customHeight="1" x14ac:dyDescent="0.3">
      <c r="B16" s="16"/>
      <c r="C16" s="16"/>
      <c r="D16" s="16"/>
      <c r="F16" s="46" t="str">
        <f>"% Gap - "&amp;F12&amp;" to England"</f>
        <v>% Gap - North Norfolk to England</v>
      </c>
      <c r="G16" s="47"/>
      <c r="H16" s="48"/>
      <c r="I16" s="21">
        <f>I12-I14</f>
        <v>-15</v>
      </c>
      <c r="J16" s="21">
        <f>J12-J14</f>
        <v>-13</v>
      </c>
      <c r="K16" s="21">
        <f t="shared" ref="K16" si="2">K12-K14</f>
        <v>-10.600000000000009</v>
      </c>
      <c r="L16" s="21">
        <f t="shared" ref="L16:N16" si="3">L12-L14</f>
        <v>-7.1999999999999886</v>
      </c>
      <c r="M16" s="21">
        <f t="shared" si="3"/>
        <v>-5.4000000000000057</v>
      </c>
      <c r="N16" s="21">
        <f t="shared" si="3"/>
        <v>-5.4000000000000057</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North Norfolk Gigabit availability</v>
      </c>
      <c r="G21" s="12"/>
      <c r="H21" s="13"/>
      <c r="I21" s="14"/>
      <c r="J21" s="15"/>
      <c r="K21" s="15"/>
      <c r="L21" s="15">
        <f>VLOOKUP(B4,Sheet2!AB9:AJ460,8,FALSE)</f>
        <v>4.2</v>
      </c>
      <c r="M21" s="34">
        <f>VLOOKUP(B4,Sheet2!AB9:AK460,9,FALSE)</f>
        <v>6.3</v>
      </c>
      <c r="N21" s="43"/>
      <c r="O21" s="11" t="str">
        <f>B4&amp;" Full Fibre"</f>
        <v>North Norfolk Full Fibre</v>
      </c>
      <c r="P21" s="12"/>
      <c r="Q21" s="13"/>
      <c r="R21" s="14"/>
      <c r="S21" s="15">
        <f>VLOOKUP(B4,Sheet2!BB9:BJ460,6,FALSE)</f>
        <v>0.7</v>
      </c>
      <c r="T21" s="15">
        <f>VLOOKUP(B4,Sheet2!BB9:BJ460,7,FALSE)</f>
        <v>2.4</v>
      </c>
      <c r="U21" s="15">
        <f>VLOOKUP(B4,Sheet2!BB9:BJ460,8,FALSE)</f>
        <v>4.2</v>
      </c>
      <c r="V21" s="34">
        <f>VLOOKUP(B4,Sheet2!BB9:BJ460,9,FALSE)</f>
        <v>6.3</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North Norfolk Gigabit availability to Rural as a Region</v>
      </c>
      <c r="G24" s="60"/>
      <c r="H24" s="61"/>
      <c r="I24" s="21"/>
      <c r="J24" s="21"/>
      <c r="K24" s="21"/>
      <c r="L24" s="21">
        <f>((L21-L22))</f>
        <v>-8.4114942528735632</v>
      </c>
      <c r="M24" s="37">
        <f>((M21-M22))</f>
        <v>-14.920238095238098</v>
      </c>
      <c r="N24" s="44"/>
      <c r="O24" s="59" t="str">
        <f>"% Gap - "&amp;O21&amp;" to Rural as a Region"</f>
        <v>% Gap - North Norfolk Full Fibre to Rural as a Region</v>
      </c>
      <c r="P24" s="60"/>
      <c r="Q24" s="61"/>
      <c r="R24" s="21"/>
      <c r="S24" s="21">
        <f t="shared" ref="S24:T24" si="5">((S21-S22))</f>
        <v>-4.5153846153846144</v>
      </c>
      <c r="T24" s="21">
        <f t="shared" si="5"/>
        <v>-5.038636363636364</v>
      </c>
      <c r="U24" s="21">
        <f>((U21-U22))</f>
        <v>-8.0528735632183945</v>
      </c>
      <c r="V24" s="37">
        <f>((V21-V22))</f>
        <v>-13.664285714285715</v>
      </c>
      <c r="W24" s="45"/>
    </row>
    <row r="25" spans="1:23" ht="51" customHeight="1" x14ac:dyDescent="0.3">
      <c r="B25" s="16"/>
      <c r="C25" s="16"/>
      <c r="D25" s="16"/>
      <c r="F25" s="46" t="str">
        <f>"% Gap - "&amp;F21&amp;" to England"</f>
        <v>% Gap - North Norfolk Gigabit availability to England</v>
      </c>
      <c r="G25" s="47"/>
      <c r="H25" s="48"/>
      <c r="I25" s="21"/>
      <c r="J25" s="21"/>
      <c r="K25" s="21"/>
      <c r="L25" s="21">
        <f>L21-L23</f>
        <v>-20.8</v>
      </c>
      <c r="M25" s="21">
        <f>M21-M23</f>
        <v>-39.700000000000003</v>
      </c>
      <c r="N25" s="44"/>
      <c r="O25" s="46" t="str">
        <f>"% Gap - "&amp;O21&amp;" to England"</f>
        <v>% Gap - North Norfolk Full Fibre to England</v>
      </c>
      <c r="P25" s="47"/>
      <c r="Q25" s="48"/>
      <c r="R25" s="21"/>
      <c r="S25" s="21">
        <f>S21-S23</f>
        <v>-5.3</v>
      </c>
      <c r="T25" s="21">
        <f t="shared" ref="T25:V25" si="6">T21-T23</f>
        <v>-7.6</v>
      </c>
      <c r="U25" s="21">
        <f t="shared" si="6"/>
        <v>-11.8</v>
      </c>
      <c r="V25" s="21">
        <f t="shared" si="6"/>
        <v>-20.7</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North Norfolk</v>
      </c>
      <c r="G30" s="12"/>
      <c r="H30" s="13"/>
      <c r="I30" s="14">
        <f>VLOOKUP(F30,Sheet2!BL9:BT460,5,FALSE)</f>
        <v>14.18</v>
      </c>
      <c r="J30" s="15">
        <f>VLOOKUP($F30,Sheet2!$BL9:$BT460,6,FALSE)</f>
        <v>47.82</v>
      </c>
      <c r="K30" s="15">
        <f>VLOOKUP($F30,Sheet2!$BL9:$BT460,7,FALSE)</f>
        <v>50.09</v>
      </c>
      <c r="L30" s="15">
        <f>VLOOKUP($F30,Sheet2!$BL9:$BT460,8,FALSE)</f>
        <v>53.74</v>
      </c>
      <c r="M30" s="15">
        <f>VLOOKUP($F30,Sheet2!$BL9:$BT460,9,FALSE)</f>
        <v>54.23</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North Norfolk to Rural as a Region</v>
      </c>
      <c r="G33" s="60"/>
      <c r="H33" s="61"/>
      <c r="I33" s="21">
        <f>(I30-I31)</f>
        <v>-15.771428571428565</v>
      </c>
      <c r="J33" s="21">
        <f>(J30-J31)</f>
        <v>-11.162967032967032</v>
      </c>
      <c r="K33" s="21">
        <f t="shared" ref="K33:M33" si="8">(K30-K31)</f>
        <v>-11.800795454545472</v>
      </c>
      <c r="L33" s="21">
        <f t="shared" si="8"/>
        <v>-9.4644827586206972</v>
      </c>
      <c r="M33" s="21">
        <f t="shared" si="8"/>
        <v>-9.9389285714285833</v>
      </c>
      <c r="N33" s="44"/>
      <c r="O33" s="41"/>
      <c r="P33" s="41"/>
      <c r="Q33" s="41"/>
      <c r="R33" s="41"/>
      <c r="S33" s="41"/>
      <c r="T33" s="41"/>
    </row>
    <row r="34" spans="2:20" ht="51" customHeight="1" x14ac:dyDescent="0.3">
      <c r="B34" s="16"/>
      <c r="C34" s="16"/>
      <c r="D34" s="16"/>
      <c r="F34" s="46" t="str">
        <f>"% Gap - "&amp;F30&amp;" to England"</f>
        <v>% Gap - North Norfolk to England</v>
      </c>
      <c r="G34" s="47"/>
      <c r="H34" s="48"/>
      <c r="I34" s="21">
        <f>I30-I32</f>
        <v>-45.82</v>
      </c>
      <c r="J34" s="21">
        <f>J30-J32</f>
        <v>-30.18</v>
      </c>
      <c r="K34" s="21">
        <f t="shared" ref="K34:M34" si="9">K30-K32</f>
        <v>-30.909999999999997</v>
      </c>
      <c r="L34" s="21">
        <f t="shared" si="9"/>
        <v>-27.259999999999998</v>
      </c>
      <c r="M34" s="21">
        <f t="shared" si="9"/>
        <v>-27.770000000000003</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WPl4VpGlAP1/4XfKt3S6QSsfeeY3IGNoXhy2m68WVloRtX2G6yMO9vmm+8mkgWPDpIlZz1wlmUDXyMDvOqdMnw==" saltValue="yW5veEINJlN5faWvsba1pg=="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North Norfolk</v>
      </c>
      <c r="CI6" s="31" t="e">
        <f>100000*VLOOKUP($CH6,$B$6:$P$472,CI$1,FALSE)/VLOOKUP($CH6,$BB$8:$BY$472,CI$1,FALSE)</f>
        <v>#DIV/0!</v>
      </c>
      <c r="CJ6" s="31" t="e">
        <f t="shared" ref="CJ6:CN6" si="0">100000*VLOOKUP($CH6,$B$6:$P$472,CJ$1,FALSE)/VLOOKUP($CH6,$BB$8:$BY$472,CJ$1,FALSE)</f>
        <v>#DIV/0!</v>
      </c>
      <c r="CK6" s="31">
        <f t="shared" si="0"/>
        <v>11914285.714285715</v>
      </c>
      <c r="CL6" s="31">
        <f t="shared" si="0"/>
        <v>3658333.3333333344</v>
      </c>
      <c r="CM6" s="31">
        <f t="shared" si="0"/>
        <v>2157142.8571428573</v>
      </c>
      <c r="CN6" s="31">
        <f t="shared" si="0"/>
        <v>1438095.2380952381</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2022-10-07T09:03:22Z</dcterms:modified>
</cp:coreProperties>
</file>