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A76E31C8-8039-4E89-85B0-313B3FB92D7B}" xr6:coauthVersionLast="47" xr6:coauthVersionMax="47" xr10:uidLastSave="{8CCED896-B619-4CA3-A298-395154D87E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<sst xmlns="http://schemas.openxmlformats.org/spreadsheetml/2006/main" count="8461" uniqueCount="1368">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</sst>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86</c:v>
                </c:pt>
                <c:pt idx="1">
                  <c:v>89</c:v>
                </c:pt>
                <c:pt idx="2">
                  <c:v>91.2</c:v>
                </c:pt>
                <c:pt idx="3">
                  <c:v>92.1</c:v>
                </c:pt>
                <c:pt idx="4">
                  <c:v>92.9</c:v>
                </c:pt>
                <c:pt idx="5">
                  <c:v>92.8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Northumberland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5.7</c:v>
                </c:pt>
                <c:pt idx="4">
                  <c:v>10.199999999999999</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Northumberland Full Fibre</c:v>
                </c:pt>
              </c:strCache>
            </c:strRef>
          </c:tx>
          <c:spPr>
            <a:noFill/>
            <a:ln w="38100">
              <a:solidFill>
                <a:schemeClr val="tx1"/>
              </a:solidFill>
            </a:ln>
            <a:effectLst/>
          </c:spPr>
          <c:invertIfNegative val="0"/>
          <c:val>
            <c:numRef>
              <c:f>Sheet1!$R$21:$V$21</c:f>
              <c:numCache>
                <c:formatCode>0.0</c:formatCode>
                <c:ptCount val="5"/>
                <c:pt idx="1">
                  <c:v>1.9</c:v>
                </c:pt>
                <c:pt idx="2">
                  <c:v>3.3</c:v>
                </c:pt>
                <c:pt idx="3">
                  <c:v>5.7</c:v>
                </c:pt>
                <c:pt idx="4">
                  <c:v>10.199999999999999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Northumberland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40.49</c:v>
                </c:pt>
                <c:pt idx="1">
                  <c:v>73.84</c:v>
                </c:pt>
                <c:pt idx="2">
                  <c:v>76.790000000000006</c:v>
                </c:pt>
                <c:pt idx="3">
                  <c:v>76.099999999999994</c:v>
                </c:pt>
                <c:pt idx="4">
                  <c:v>76.010000000000005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Northumberland in the period 2016 to 2021 was between that of 'Rural as a Region' and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548640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194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Northumberland's gigabit availability was identical to its full fibre availability in 2020 and 2021.  In the period 2018 to 2021 neither Northumberland's full fibre availability or gigabit availability increased at a rate that kept pace with that of 'Rural as a Region' or England thus moving its relative position further behind both.</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Northumberland's 4G coverage in the period 2017 to 2021 was consistently between that of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194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Northumberland</v>
      </c>
      <c r="G12" s="12"/>
      <c r="H12" s="13"/>
      <c r="I12" s="14">
        <f>VLOOKUP(F12,Sheet2!B10:J468,4,FALSE)</f>
        <v>86</v>
      </c>
      <c r="J12" s="15">
        <f>VLOOKUP($F12,Sheet2!$B$10:$J$468,5,FALSE)</f>
        <v>89</v>
      </c>
      <c r="K12" s="15">
        <f>VLOOKUP($F12,Sheet2!$B$10:$J$468,6,FALSE)</f>
        <v>91.2</v>
      </c>
      <c r="L12" s="15">
        <f>VLOOKUP($F12,Sheet2!$B$10:$J$468,7,FALSE)</f>
        <v>92.1</v>
      </c>
      <c r="M12" s="15">
        <f>VLOOKUP($F12,Sheet2!$B$10:$J$468,8,FALSE)</f>
        <v>92.9</v>
      </c>
      <c r="N12" s="15">
        <f>VLOOKUP($F12,Sheet2!$B$10:$J$468,9,FALSE)</f>
        <v>92.8</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Northumberland to Rural as a Region</v>
      </c>
      <c r="G15" s="60"/>
      <c r="H15" s="61"/>
      <c r="I15" s="21">
        <f>((I12-I13))</f>
        <v>6.538461538461533</v>
      </c>
      <c r="J15" s="21">
        <f>((J12-J13))</f>
        <v>4.0329670329670364</v>
      </c>
      <c r="K15" s="21">
        <f t="shared" ref="K15" si="0">((K12-K13))</f>
        <v>2.7538461538461689</v>
      </c>
      <c r="L15" s="21">
        <f t="shared" ref="L15:N15" si="1">((L12-L13))</f>
        <v>2.0534090909090992</v>
      </c>
      <c r="M15" s="21">
        <f t="shared" si="1"/>
        <v>1.6057471264367962</v>
      </c>
      <c r="N15" s="21">
        <f t="shared" si="1"/>
        <v>1.1809523809523625</v>
      </c>
      <c r="O15" s="44"/>
      <c r="P15" s="41"/>
      <c r="Q15" s="41"/>
      <c r="R15" s="41"/>
      <c r="S15" s="41"/>
      <c r="T15" s="41"/>
    </row>
    <row r="16" spans="1:20" ht="51" customHeight="1" x14ac:dyDescent="0.3">
      <c r="B16" s="16"/>
      <c r="C16" s="16"/>
      <c r="D16" s="16"/>
      <c r="F16" s="46" t="str">
        <f>"% Gap - "&amp;F12&amp;" to England"</f>
        <v>% Gap - Northumberland to England</v>
      </c>
      <c r="G16" s="47"/>
      <c r="H16" s="48"/>
      <c r="I16" s="21">
        <f>I12-I14</f>
        <v>-4</v>
      </c>
      <c r="J16" s="21">
        <f>J12-J14</f>
        <v>-3</v>
      </c>
      <c r="K16" s="21">
        <f t="shared" ref="K16" si="2">K12-K14</f>
        <v>-2.7999999999999972</v>
      </c>
      <c r="L16" s="21">
        <f t="shared" ref="L16:N16" si="3">L12-L14</f>
        <v>-2.9000000000000057</v>
      </c>
      <c r="M16" s="21">
        <f t="shared" si="3"/>
        <v>-3.0999999999999943</v>
      </c>
      <c r="N16" s="21">
        <f t="shared" si="3"/>
        <v>-3.2000000000000028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Northumberland Gigabit availability</v>
      </c>
      <c r="G21" s="12"/>
      <c r="H21" s="13"/>
      <c r="I21" s="14"/>
      <c r="J21" s="15"/>
      <c r="K21" s="15"/>
      <c r="L21" s="15">
        <f>VLOOKUP(B4,Sheet2!AB9:AJ460,8,FALSE)</f>
        <v>5.7</v>
      </c>
      <c r="M21" s="34">
        <f>VLOOKUP(B4,Sheet2!AB9:AK460,9,FALSE)</f>
        <v>10.199999999999999</v>
      </c>
      <c r="N21" s="43"/>
      <c r="O21" s="11" t="str">
        <f>B4&amp;" Full Fibre"</f>
        <v>Northumberland Full Fibre</v>
      </c>
      <c r="P21" s="12"/>
      <c r="Q21" s="13"/>
      <c r="R21" s="14"/>
      <c r="S21" s="15">
        <f>VLOOKUP(B4,Sheet2!BB9:BJ460,6,FALSE)</f>
        <v>1.9</v>
      </c>
      <c r="T21" s="15">
        <f>VLOOKUP(B4,Sheet2!BB9:BJ460,7,FALSE)</f>
        <v>3.3</v>
      </c>
      <c r="U21" s="15">
        <f>VLOOKUP(B4,Sheet2!BB9:BJ460,8,FALSE)</f>
        <v>5.7</v>
      </c>
      <c r="V21" s="34">
        <f>VLOOKUP(B4,Sheet2!BB9:BJ460,9,FALSE)</f>
        <v>10.199999999999999</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Northumberland Gigabit availability to Rural as a Region</v>
      </c>
      <c r="G24" s="60"/>
      <c r="H24" s="61"/>
      <c r="I24" s="21"/>
      <c r="J24" s="21"/>
      <c r="K24" s="21"/>
      <c r="L24" s="21">
        <f>((L21-L22))</f>
        <v>-6.9114942528735641</v>
      </c>
      <c r="M24" s="37">
        <f>((M21-M22))</f>
        <v>-11.020238095238099</v>
      </c>
      <c r="N24" s="44"/>
      <c r="O24" s="59" t="str">
        <f>"% Gap - "&amp;O21&amp;" to Rural as a Region"</f>
        <v>% Gap - Northumberland Full Fibre to Rural as a Region</v>
      </c>
      <c r="P24" s="60"/>
      <c r="Q24" s="61"/>
      <c r="R24" s="21"/>
      <c r="S24" s="21">
        <f t="shared" ref="S24:T24" si="5">((S21-S22))</f>
        <v>-3.3153846153846147</v>
      </c>
      <c r="T24" s="21">
        <f t="shared" si="5"/>
        <v>-4.1386363636363637</v>
      </c>
      <c r="U24" s="21">
        <f>((U21-U22))</f>
        <v>-6.5528735632183936</v>
      </c>
      <c r="V24" s="37">
        <f>((V21-V22))</f>
        <v>-9.764285714285716</v>
      </c>
      <c r="W24" s="45"/>
    </row>
    <row r="25" spans="1:23" ht="51" customHeight="1" x14ac:dyDescent="0.3">
      <c r="B25" s="16"/>
      <c r="C25" s="16"/>
      <c r="D25" s="16"/>
      <c r="F25" s="46" t="str">
        <f>"% Gap - "&amp;F21&amp;" to England"</f>
        <v>% Gap - Northumberland Gigabit availability to England</v>
      </c>
      <c r="G25" s="47"/>
      <c r="H25" s="48"/>
      <c r="I25" s="21"/>
      <c r="J25" s="21"/>
      <c r="K25" s="21"/>
      <c r="L25" s="21">
        <f>L21-L23</f>
        <v>-19.3</v>
      </c>
      <c r="M25" s="21">
        <f>M21-M23</f>
        <v>-35.799999999999997</v>
      </c>
      <c r="N25" s="44"/>
      <c r="O25" s="46" t="str">
        <f>"% Gap - "&amp;O21&amp;" to England"</f>
        <v>% Gap - Northumberland Full Fibre to England</v>
      </c>
      <c r="P25" s="47"/>
      <c r="Q25" s="48"/>
      <c r="R25" s="21"/>
      <c r="S25" s="21">
        <f>S21-S23</f>
        <v>-4.0999999999999996</v>
      </c>
      <c r="T25" s="21">
        <f t="shared" ref="T25:V25" si="6">T21-T23</f>
        <v>-6.7</v>
      </c>
      <c r="U25" s="21">
        <f t="shared" si="6"/>
        <v>-10.3</v>
      </c>
      <c r="V25" s="21">
        <f t="shared" si="6"/>
        <v>-16.8</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Northumberland</v>
      </c>
      <c r="G30" s="12"/>
      <c r="H30" s="13"/>
      <c r="I30" s="14">
        <f>VLOOKUP(F30,Sheet2!BL9:BT460,5,FALSE)</f>
        <v>40.49</v>
      </c>
      <c r="J30" s="15">
        <f>VLOOKUP($F30,Sheet2!$BL9:$BT460,6,FALSE)</f>
        <v>73.84</v>
      </c>
      <c r="K30" s="15">
        <f>VLOOKUP($F30,Sheet2!$BL9:$BT460,7,FALSE)</f>
        <v>76.790000000000006</v>
      </c>
      <c r="L30" s="15">
        <f>VLOOKUP($F30,Sheet2!$BL9:$BT460,8,FALSE)</f>
        <v>76.099999999999994</v>
      </c>
      <c r="M30" s="15">
        <f>VLOOKUP($F30,Sheet2!$BL9:$BT460,9,FALSE)</f>
        <v>76.010000000000005</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Northumberland to Rural as a Region</v>
      </c>
      <c r="G33" s="60"/>
      <c r="H33" s="61"/>
      <c r="I33" s="21">
        <f>(I30-I31)</f>
        <v>10.538571428571437</v>
      </c>
      <c r="J33" s="21">
        <f>(J30-J31)</f>
        <v>14.857032967032971</v>
      </c>
      <c r="K33" s="21">
        <f t="shared" ref="K33:M33" si="8">(K30-K31)</f>
        <v>14.899204545454531</v>
      </c>
      <c r="L33" s="21">
        <f t="shared" si="8"/>
        <v>12.895517241379295</v>
      </c>
      <c r="M33" s="21">
        <f t="shared" si="8"/>
        <v>11.841071428571425</v>
      </c>
      <c r="N33" s="44"/>
      <c r="O33" s="41"/>
      <c r="P33" s="41"/>
      <c r="Q33" s="41"/>
      <c r="R33" s="41"/>
      <c r="S33" s="41"/>
      <c r="T33" s="41"/>
    </row>
    <row r="34" spans="2:20" ht="51" customHeight="1" x14ac:dyDescent="0.3">
      <c r="B34" s="16"/>
      <c r="C34" s="16"/>
      <c r="D34" s="16"/>
      <c r="F34" s="46" t="str">
        <f>"% Gap - "&amp;F30&amp;" to England"</f>
        <v>% Gap - Northumberland to England</v>
      </c>
      <c r="G34" s="47"/>
      <c r="H34" s="48"/>
      <c r="I34" s="21">
        <f>I30-I32</f>
        <v>-19.509999999999998</v>
      </c>
      <c r="J34" s="21">
        <f>J30-J32</f>
        <v>-4.1599999999999966</v>
      </c>
      <c r="K34" s="21">
        <f t="shared" ref="K34:M34" si="9">K30-K32</f>
        <v>-4.2099999999999937</v>
      </c>
      <c r="L34" s="21">
        <f t="shared" si="9"/>
        <v>-4.9000000000000057</v>
      </c>
      <c r="M34" s="21">
        <f t="shared" si="9"/>
        <v>-5.9899999999999949</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rLBuWQvxC7AexfdAWLWzqs/xvTIL9ptZzLmMDDS6O3fBPShC290oU9H941kcc+atzjVszbrWZpbGsrLvud/9hQ==" saltValue="tGE711IMOFpePGpD/oaSD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Northumberland</v>
      </c>
      <c r="CI6" s="31" t="e">
        <f>100000*VLOOKUP($CH6,$B$6:$P$472,CI$1,FALSE)/VLOOKUP($CH6,$BB$8:$BY$472,CI$1,FALSE)</f>
        <v>#DIV/0!</v>
      </c>
      <c r="CJ6" s="31" t="e">
        <f t="shared" ref="CJ6:CN6" si="0">100000*VLOOKUP($CH6,$B$6:$P$472,CJ$1,FALSE)/VLOOKUP($CH6,$BB$8:$BY$472,CJ$1,FALSE)</f>
        <v>#DIV/0!</v>
      </c>
      <c r="CK6" s="31">
        <f t="shared" si="0"/>
        <v>4800000</v>
      </c>
      <c r="CL6" s="31">
        <f t="shared" si="0"/>
        <v>2790909.0909090913</v>
      </c>
      <c r="CM6" s="31">
        <f t="shared" si="0"/>
        <v>1629824.5614035088</v>
      </c>
      <c r="CN6" s="31">
        <f t="shared" si="0"/>
        <v>909803.92156862747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2022-10-07T10:26:02Z</dcterms:modified>
</cp:coreProperties>
</file>