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5D3EDB13-1964-42BB-B8AD-3A4E098C5241}" xr6:coauthVersionLast="47" xr6:coauthVersionMax="47" xr10:uidLastSave="{CDEF6C43-1E15-42B4-9BEA-B9BEA3F5BEFB}"/>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<sst xmlns="http://schemas.openxmlformats.org/spreadsheetml/2006/main" count="8461" uniqueCount="1368">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</sst>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79</c:v>
                </c:pt>
                <c:pt idx="1">
                  <c:v>90</c:v>
                </c:pt>
                <c:pt idx="2">
                  <c:v>90.5</c:v>
                </c:pt>
                <c:pt idx="3">
                  <c:v>91.4</c:v>
                </c:pt>
                <c:pt idx="4">
                  <c:v>91.6</c:v>
                </c:pt>
                <c:pt idx="5">
                  <c:v>90.6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Rutland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12.1</c:v>
                </c:pt>
                <c:pt idx="4">
                  <c:v>14.4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Rutland Full Fibre</c:v>
                </c:pt>
              </c:strCache>
            </c:strRef>
          </c:tx>
          <c:spPr>
            <a:noFill/>
            <a:ln w="38100">
              <a:solidFill>
                <a:schemeClr val="tx1"/>
              </a:solidFill>
            </a:ln>
            <a:effectLst/>
          </c:spPr>
          <c:invertIfNegative val="0"/>
          <c:val>
            <c:numRef>
              <c:f>Sheet1!$R$21:$V$21</c:f>
              <c:numCache>
                <c:formatCode>0.0</c:formatCode>
                <c:ptCount val="5"/>
                <c:pt idx="1">
                  <c:v>8.3000000000000007</c:v>
                </c:pt>
                <c:pt idx="2">
                  <c:v>10</c:v>
                </c:pt>
                <c:pt idx="3">
                  <c:v>12.1</c:v>
                </c:pt>
                <c:pt idx="4">
                  <c:v>14.4</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Rutland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3.42</c:v>
                </c:pt>
                <c:pt idx="1">
                  <c:v>37.799999999999997</c:v>
                </c:pt>
                <c:pt idx="2">
                  <c:v>43.56</c:v>
                </c:pt>
                <c:pt idx="3">
                  <c:v>43.33</c:v>
                </c:pt>
                <c:pt idx="4">
                  <c:v>57.94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Rutland in the period 2016 to 2021 was generally in line  with the rural situation.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Rutland's gigabit availability was identical to its full fibre availability in 2020 and 2021. In the period 2018 to 2021 Rutland's full fibre availability moved from being above both the rural and England situations to being below both due to a lower rate of increase.  Its gigabit availability also showed a lower increase than that of 'Rural as a Region' and England between 2020 and 2021 thus moving it from being in line with rural to being behind both rural and England's position.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Rutland's 4G coverage in the period 2017 to 2021 increased from quite a low position in 2017 at a greater overall rate than the rural or England situations, thus reducing the deficit to both these area types.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223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Rutland</v>
      </c>
      <c r="G12" s="12"/>
      <c r="H12" s="13"/>
      <c r="I12" s="14">
        <f>VLOOKUP(F12,Sheet2!B10:J468,4,FALSE)</f>
        <v>79</v>
      </c>
      <c r="J12" s="15">
        <f>VLOOKUP($F12,Sheet2!$B$10:$J$468,5,FALSE)</f>
        <v>90</v>
      </c>
      <c r="K12" s="15">
        <f>VLOOKUP($F12,Sheet2!$B$10:$J$468,6,FALSE)</f>
        <v>90.5</v>
      </c>
      <c r="L12" s="15">
        <f>VLOOKUP($F12,Sheet2!$B$10:$J$468,7,FALSE)</f>
        <v>91.4</v>
      </c>
      <c r="M12" s="15">
        <f>VLOOKUP($F12,Sheet2!$B$10:$J$468,8,FALSE)</f>
        <v>91.6</v>
      </c>
      <c r="N12" s="15">
        <f>VLOOKUP($F12,Sheet2!$B$10:$J$468,9,FALSE)</f>
        <v>90.6</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Rutland to Rural as a Region</v>
      </c>
      <c r="G15" s="60"/>
      <c r="H15" s="61"/>
      <c r="I15" s="21">
        <f>((I12-I13))</f>
        <v>-0.461538461538467</v>
      </c>
      <c r="J15" s="21">
        <f>((J12-J13))</f>
        <v>5.0329670329670364</v>
      </c>
      <c r="K15" s="21">
        <f t="shared" ref="K15" si="0">((K12-K13))</f>
        <v>2.0538461538461661</v>
      </c>
      <c r="L15" s="21">
        <f t="shared" ref="L15:N15" si="1">((L12-L13))</f>
        <v>1.3534090909091105</v>
      </c>
      <c r="M15" s="21">
        <f t="shared" si="1"/>
        <v>0.30574712643678481</v>
      </c>
      <c r="N15" s="21">
        <f t="shared" si="1"/>
        <v>-1.0190476190476403</v>
      </c>
      <c r="O15" s="44"/>
      <c r="P15" s="41"/>
      <c r="Q15" s="41"/>
      <c r="R15" s="41"/>
      <c r="S15" s="41"/>
      <c r="T15" s="41"/>
    </row>
    <row r="16" spans="1:20" ht="51" customHeight="1" x14ac:dyDescent="0.3">
      <c r="B16" s="16"/>
      <c r="C16" s="16"/>
      <c r="D16" s="16"/>
      <c r="F16" s="46" t="str">
        <f>"% Gap - "&amp;F12&amp;" to England"</f>
        <v>% Gap - Rutland to England</v>
      </c>
      <c r="G16" s="47"/>
      <c r="H16" s="48"/>
      <c r="I16" s="21">
        <f>I12-I14</f>
        <v>-11</v>
      </c>
      <c r="J16" s="21">
        <f>J12-J14</f>
        <v>-2</v>
      </c>
      <c r="K16" s="21">
        <f t="shared" ref="K16" si="2">K12-K14</f>
        <v>-3.5</v>
      </c>
      <c r="L16" s="21">
        <f t="shared" ref="L16:N16" si="3">L12-L14</f>
        <v>-3.5999999999999943</v>
      </c>
      <c r="M16" s="21">
        <f t="shared" si="3"/>
        <v>-4.4000000000000057</v>
      </c>
      <c r="N16" s="21">
        <f t="shared" si="3"/>
        <v>-5.4000000000000057</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Rutland Gigabit availability</v>
      </c>
      <c r="G21" s="12"/>
      <c r="H21" s="13"/>
      <c r="I21" s="14"/>
      <c r="J21" s="15"/>
      <c r="K21" s="15"/>
      <c r="L21" s="15">
        <f>VLOOKUP(B4,Sheet2!AB9:AJ460,8,FALSE)</f>
        <v>12.1</v>
      </c>
      <c r="M21" s="34">
        <f>VLOOKUP(B4,Sheet2!AB9:AK460,9,FALSE)</f>
        <v>14.4</v>
      </c>
      <c r="N21" s="43"/>
      <c r="O21" s="11" t="str">
        <f>B4&amp;" Full Fibre"</f>
        <v>Rutland Full Fibre</v>
      </c>
      <c r="P21" s="12"/>
      <c r="Q21" s="13"/>
      <c r="R21" s="14"/>
      <c r="S21" s="15">
        <f>VLOOKUP(B4,Sheet2!BB9:BJ460,6,FALSE)</f>
        <v>8.3000000000000007</v>
      </c>
      <c r="T21" s="15">
        <f>VLOOKUP(B4,Sheet2!BB9:BJ460,7,FALSE)</f>
        <v>10</v>
      </c>
      <c r="U21" s="15">
        <f>VLOOKUP(B4,Sheet2!BB9:BJ460,8,FALSE)</f>
        <v>12.1</v>
      </c>
      <c r="V21" s="34">
        <f>VLOOKUP(B4,Sheet2!BB9:BJ460,9,FALSE)</f>
        <v>14.4</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Rutland Gigabit availability to Rural as a Region</v>
      </c>
      <c r="G24" s="60"/>
      <c r="H24" s="61"/>
      <c r="I24" s="21"/>
      <c r="J24" s="21"/>
      <c r="K24" s="21"/>
      <c r="L24" s="21">
        <f>((L21-L22))</f>
        <v>-0.51149425287356465</v>
      </c>
      <c r="M24" s="37">
        <f>((M21-M22))</f>
        <v>-6.8202380952380981</v>
      </c>
      <c r="N24" s="44"/>
      <c r="O24" s="59" t="str">
        <f>"% Gap - "&amp;O21&amp;" to Rural as a Region"</f>
        <v>% Gap - Rutland Full Fibre to Rural as a Region</v>
      </c>
      <c r="P24" s="60"/>
      <c r="Q24" s="61"/>
      <c r="R24" s="21"/>
      <c r="S24" s="21">
        <f t="shared" ref="S24:T24" si="5">((S21-S22))</f>
        <v>3.0846153846153861</v>
      </c>
      <c r="T24" s="21">
        <f t="shared" si="5"/>
        <v>2.5613636363636365</v>
      </c>
      <c r="U24" s="21">
        <f>((U21-U22))</f>
        <v>-0.15287356321839418</v>
      </c>
      <c r="V24" s="37">
        <f>((V21-V22))</f>
        <v>-5.5642857142857149</v>
      </c>
      <c r="W24" s="45"/>
    </row>
    <row r="25" spans="1:23" ht="51" customHeight="1" x14ac:dyDescent="0.3">
      <c r="B25" s="16"/>
      <c r="C25" s="16"/>
      <c r="D25" s="16"/>
      <c r="F25" s="46" t="str">
        <f>"% Gap - "&amp;F21&amp;" to England"</f>
        <v>% Gap - Rutland Gigabit availability to England</v>
      </c>
      <c r="G25" s="47"/>
      <c r="H25" s="48"/>
      <c r="I25" s="21"/>
      <c r="J25" s="21"/>
      <c r="K25" s="21"/>
      <c r="L25" s="21">
        <f>L21-L23</f>
        <v>-12.9</v>
      </c>
      <c r="M25" s="21">
        <f>M21-M23</f>
        <v>-31.6</v>
      </c>
      <c r="N25" s="44"/>
      <c r="O25" s="46" t="str">
        <f>"% Gap - "&amp;O21&amp;" to England"</f>
        <v>% Gap - Rutland Full Fibre to England</v>
      </c>
      <c r="P25" s="47"/>
      <c r="Q25" s="48"/>
      <c r="R25" s="21"/>
      <c r="S25" s="21">
        <f>S21-S23</f>
        <v>2.3000000000000007</v>
      </c>
      <c r="T25" s="21">
        <f t="shared" ref="T25:V25" si="6">T21-T23</f>
        <v>0</v>
      </c>
      <c r="U25" s="21">
        <f t="shared" si="6"/>
        <v>-3.9000000000000004</v>
      </c>
      <c r="V25" s="21">
        <f t="shared" si="6"/>
        <v>-12.6</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Rutland</v>
      </c>
      <c r="G30" s="12"/>
      <c r="H30" s="13"/>
      <c r="I30" s="14">
        <f>VLOOKUP(F30,Sheet2!BL9:BT460,5,FALSE)</f>
        <v>3.42</v>
      </c>
      <c r="J30" s="15">
        <f>VLOOKUP($F30,Sheet2!$BL9:$BT460,6,FALSE)</f>
        <v>37.799999999999997</v>
      </c>
      <c r="K30" s="15">
        <f>VLOOKUP($F30,Sheet2!$BL9:$BT460,7,FALSE)</f>
        <v>43.56</v>
      </c>
      <c r="L30" s="15">
        <f>VLOOKUP($F30,Sheet2!$BL9:$BT460,8,FALSE)</f>
        <v>43.33</v>
      </c>
      <c r="M30" s="15">
        <f>VLOOKUP($F30,Sheet2!$BL9:$BT460,9,FALSE)</f>
        <v>57.94</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Rutland to Rural as a Region</v>
      </c>
      <c r="G33" s="60"/>
      <c r="H33" s="61"/>
      <c r="I33" s="21">
        <f>(I30-I31)</f>
        <v>-26.531428571428563</v>
      </c>
      <c r="J33" s="21">
        <f>(J30-J31)</f>
        <v>-21.182967032967035</v>
      </c>
      <c r="K33" s="21">
        <f t="shared" ref="K33:M33" si="8">(K30-K31)</f>
        <v>-18.330795454545473</v>
      </c>
      <c r="L33" s="21">
        <f t="shared" si="8"/>
        <v>-19.874482758620701</v>
      </c>
      <c r="M33" s="21">
        <f t="shared" si="8"/>
        <v>-6.2289285714285825</v>
      </c>
      <c r="N33" s="44"/>
      <c r="O33" s="41"/>
      <c r="P33" s="41"/>
      <c r="Q33" s="41"/>
      <c r="R33" s="41"/>
      <c r="S33" s="41"/>
      <c r="T33" s="41"/>
    </row>
    <row r="34" spans="2:20" ht="51" customHeight="1" x14ac:dyDescent="0.3">
      <c r="B34" s="16"/>
      <c r="C34" s="16"/>
      <c r="D34" s="16"/>
      <c r="F34" s="46" t="str">
        <f>"% Gap - "&amp;F30&amp;" to England"</f>
        <v>% Gap - Rutland to England</v>
      </c>
      <c r="G34" s="47"/>
      <c r="H34" s="48"/>
      <c r="I34" s="21">
        <f>I30-I32</f>
        <v>-56.58</v>
      </c>
      <c r="J34" s="21">
        <f>J30-J32</f>
        <v>-40.200000000000003</v>
      </c>
      <c r="K34" s="21">
        <f t="shared" ref="K34:M34" si="9">K30-K32</f>
        <v>-37.44</v>
      </c>
      <c r="L34" s="21">
        <f t="shared" si="9"/>
        <v>-37.67</v>
      </c>
      <c r="M34" s="21">
        <f t="shared" si="9"/>
        <v>-24.060000000000002</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jO9M4rbPS9AUI+xoV4q7wDKUxXho2I+7Qah71TuIM3x4GCY58RHpGVSbn5KOOJkKdX48pQZSzx888kiPHcYFCA==" saltValue="7J5HACX73bJJvD+CXP2yi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Rutland</v>
      </c>
      <c r="CI6" s="31" t="e">
        <f>100000*VLOOKUP($CH6,$B$6:$P$472,CI$1,FALSE)/VLOOKUP($CH6,$BB$8:$BY$472,CI$1,FALSE)</f>
        <v>#DIV/0!</v>
      </c>
      <c r="CJ6" s="31" t="e">
        <f t="shared" ref="CJ6:CN6" si="0">100000*VLOOKUP($CH6,$B$6:$P$472,CJ$1,FALSE)/VLOOKUP($CH6,$BB$8:$BY$472,CJ$1,FALSE)</f>
        <v>#DIV/0!</v>
      </c>
      <c r="CK6" s="31">
        <f t="shared" si="0"/>
        <v>1090361.4457831325</v>
      </c>
      <c r="CL6" s="31">
        <f t="shared" si="0"/>
        <v>914000</v>
      </c>
      <c r="CM6" s="31">
        <f t="shared" si="0"/>
        <v>757024.7933884298</v>
      </c>
      <c r="CN6" s="31">
        <f t="shared" si="0"/>
        <v>629166.66666666663</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2022-10-07T13:09:50Z</dcterms:modified>
</cp:coreProperties>
</file>