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F8A4893F-8DB6-4B97-94DF-30051D71365B}" xr6:coauthVersionLast="47" xr6:coauthVersionMax="47" xr10:uidLastSave="{5402D669-E3D2-4E9B-A887-94FB766EB87A}"/>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<sst xmlns="http://schemas.openxmlformats.org/spreadsheetml/2006/main" count="8461" uniqueCount="1368">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</sst>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77</c:v>
                </c:pt>
                <c:pt idx="1">
                  <c:v>86</c:v>
                </c:pt>
                <c:pt idx="2">
                  <c:v>87.300000000000011</c:v>
                </c:pt>
                <c:pt idx="3">
                  <c:v>88.300000000000011</c:v>
                </c:pt>
                <c:pt idx="4">
                  <c:v>91.2</c:v>
                </c:pt>
                <c:pt idx="5">
                  <c:v>92.8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Selby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19</c:v>
                </c:pt>
                <c:pt idx="4">
                  <c:v>21.6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Selby Full Fibre</c:v>
                </c:pt>
              </c:strCache>
            </c:strRef>
          </c:tx>
          <c:spPr>
            <a:noFill/>
            <a:ln w="38100">
              <a:solidFill>
                <a:schemeClr val="tx1"/>
              </a:solidFill>
            </a:ln>
            <a:effectLst/>
          </c:spPr>
          <c:invertIfNegative val="0"/>
          <c:val>
            <c:numRef>
              <c:f>Sheet1!$R$21:$V$21</c:f>
              <c:numCache>
                <c:formatCode>0.0</c:formatCode>
                <c:ptCount val="5"/>
                <c:pt idx="1">
                  <c:v>6.9</c:v>
                </c:pt>
                <c:pt idx="2">
                  <c:v>9.4</c:v>
                </c:pt>
                <c:pt idx="3">
                  <c:v>19</c:v>
                </c:pt>
                <c:pt idx="4">
                  <c:v>21.6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Selby</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41.38</c:v>
                </c:pt>
                <c:pt idx="1">
                  <c:v>71.069999999999993</c:v>
                </c:pt>
                <c:pt idx="2">
                  <c:v>68.89</c:v>
                </c:pt>
                <c:pt idx="3">
                  <c:v>70.64</c:v>
                </c:pt>
                <c:pt idx="4">
                  <c:v>67.39</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Selby from 2016 to 2021 was generally in line with the rural situation and the deficit to the England position reduced in this period.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Selby's gigabit availability was identical to its full fibre availability in 2020 and 2021. In the period 2018 to 2021 Selby's full fibre availability increased at an overall lower rate than England or 'Rural as a Region' taking it from being above in 2018 to in line with rural and below England in 2021. Its gigabit availability did not increase as significantly as either 'Rural as a Region' or England from 2020 to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Selby's 4G coverage in the period 2017 to 2021 was consistently between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230</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Selby</v>
      </c>
      <c r="G12" s="12"/>
      <c r="H12" s="13"/>
      <c r="I12" s="14">
        <f>VLOOKUP(F12,Sheet2!B10:J468,4,FALSE)</f>
        <v>77</v>
      </c>
      <c r="J12" s="15">
        <f>VLOOKUP($F12,Sheet2!$B$10:$J$468,5,FALSE)</f>
        <v>86</v>
      </c>
      <c r="K12" s="15">
        <f>VLOOKUP($F12,Sheet2!$B$10:$J$468,6,FALSE)</f>
        <v>87.300000000000011</v>
      </c>
      <c r="L12" s="15">
        <f>VLOOKUP($F12,Sheet2!$B$10:$J$468,7,FALSE)</f>
        <v>88.300000000000011</v>
      </c>
      <c r="M12" s="15">
        <f>VLOOKUP($F12,Sheet2!$B$10:$J$468,8,FALSE)</f>
        <v>91.2</v>
      </c>
      <c r="N12" s="15">
        <f>VLOOKUP($F12,Sheet2!$B$10:$J$468,9,FALSE)</f>
        <v>92.8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Selby to Rural as a Region</v>
      </c>
      <c r="G15" s="60"/>
      <c r="H15" s="61"/>
      <c r="I15" s="21">
        <f>((I12-I13))</f>
        <v>-2.461538461538467</v>
      </c>
      <c r="J15" s="21">
        <f>((J12-J13))</f>
        <v>1.0329670329670364</v>
      </c>
      <c r="K15" s="21">
        <f t="shared" ref="K15" si="0">((K12-K13))</f>
        <v>-1.1461538461538225</v>
      </c>
      <c r="L15" s="21">
        <f t="shared" ref="L15:N15" si="1">((L12-L13))</f>
        <v>-1.7465909090908838</v>
      </c>
      <c r="M15" s="21">
        <f t="shared" si="1"/>
        <v>-9.4252873563206663E-2</v>
      </c>
      <c r="N15" s="21">
        <f t="shared" si="1"/>
        <v>1.1809523809523625</v>
      </c>
      <c r="O15" s="44"/>
      <c r="P15" s="41"/>
      <c r="Q15" s="41"/>
      <c r="R15" s="41"/>
      <c r="S15" s="41"/>
      <c r="T15" s="41"/>
    </row>
    <row r="16" spans="1:20" ht="51" customHeight="1" x14ac:dyDescent="0.3">
      <c r="B16" s="16"/>
      <c r="C16" s="16"/>
      <c r="D16" s="16"/>
      <c r="F16" s="46" t="str">
        <f>"% Gap - "&amp;F12&amp;" to England"</f>
        <v>% Gap - Selby to England</v>
      </c>
      <c r="G16" s="47"/>
      <c r="H16" s="48"/>
      <c r="I16" s="21">
        <f>I12-I14</f>
        <v>-13</v>
      </c>
      <c r="J16" s="21">
        <f>J12-J14</f>
        <v>-6</v>
      </c>
      <c r="K16" s="21">
        <f t="shared" ref="K16" si="2">K12-K14</f>
        <v>-6.6999999999999886</v>
      </c>
      <c r="L16" s="21">
        <f t="shared" ref="L16:N16" si="3">L12-L14</f>
        <v>-6.6999999999999886</v>
      </c>
      <c r="M16" s="21">
        <f t="shared" si="3"/>
        <v>-4.7999999999999972</v>
      </c>
      <c r="N16" s="21">
        <f t="shared" si="3"/>
        <v>-3.2000000000000028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Selby Gigabit availability</v>
      </c>
      <c r="G21" s="12"/>
      <c r="H21" s="13"/>
      <c r="I21" s="14"/>
      <c r="J21" s="15"/>
      <c r="K21" s="15"/>
      <c r="L21" s="15">
        <f>VLOOKUP(B4,Sheet2!AB9:AJ460,8,FALSE)</f>
        <v>19</v>
      </c>
      <c r="M21" s="34">
        <f>VLOOKUP(B4,Sheet2!AB9:AK460,9,FALSE)</f>
        <v>21.6</v>
      </c>
      <c r="N21" s="43"/>
      <c r="O21" s="11" t="str">
        <f>B4&amp;" Full Fibre"</f>
        <v>Selby Full Fibre</v>
      </c>
      <c r="P21" s="12"/>
      <c r="Q21" s="13"/>
      <c r="R21" s="14"/>
      <c r="S21" s="15">
        <f>VLOOKUP(B4,Sheet2!BB9:BJ460,6,FALSE)</f>
        <v>6.9</v>
      </c>
      <c r="T21" s="15">
        <f>VLOOKUP(B4,Sheet2!BB9:BJ460,7,FALSE)</f>
        <v>9.4</v>
      </c>
      <c r="U21" s="15">
        <f>VLOOKUP(B4,Sheet2!BB9:BJ460,8,FALSE)</f>
        <v>19</v>
      </c>
      <c r="V21" s="34">
        <f>VLOOKUP(B4,Sheet2!BB9:BJ460,9,FALSE)</f>
        <v>21.6</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Selby Gigabit availability to Rural as a Region</v>
      </c>
      <c r="G24" s="60"/>
      <c r="H24" s="61"/>
      <c r="I24" s="21"/>
      <c r="J24" s="21"/>
      <c r="K24" s="21"/>
      <c r="L24" s="21">
        <f>((L21-L22))</f>
        <v>6.3885057471264357</v>
      </c>
      <c r="M24" s="37">
        <f>((M21-M22))</f>
        <v>0.37976190476190297</v>
      </c>
      <c r="N24" s="44"/>
      <c r="O24" s="59" t="str">
        <f>"% Gap - "&amp;O21&amp;" to Rural as a Region"</f>
        <v>% Gap - Selby Full Fibre to Rural as a Region</v>
      </c>
      <c r="P24" s="60"/>
      <c r="Q24" s="61"/>
      <c r="R24" s="21"/>
      <c r="S24" s="21">
        <f t="shared" ref="S24:T24" si="5">((S21-S22))</f>
        <v>1.6846153846153857</v>
      </c>
      <c r="T24" s="21">
        <f t="shared" si="5"/>
        <v>1.9613636363636369</v>
      </c>
      <c r="U24" s="21">
        <f>((U21-U22))</f>
        <v>6.7471264367816062</v>
      </c>
      <c r="V24" s="37">
        <f>((V21-V22))</f>
        <v>1.6357142857142861</v>
      </c>
      <c r="W24" s="45"/>
    </row>
    <row r="25" spans="1:23" ht="51" customHeight="1" x14ac:dyDescent="0.3">
      <c r="B25" s="16"/>
      <c r="C25" s="16"/>
      <c r="D25" s="16"/>
      <c r="F25" s="46" t="str">
        <f>"% Gap - "&amp;F21&amp;" to England"</f>
        <v>% Gap - Selby Gigabit availability to England</v>
      </c>
      <c r="G25" s="47"/>
      <c r="H25" s="48"/>
      <c r="I25" s="21"/>
      <c r="J25" s="21"/>
      <c r="K25" s="21"/>
      <c r="L25" s="21">
        <f>L21-L23</f>
        <v>-6</v>
      </c>
      <c r="M25" s="21">
        <f>M21-M23</f>
        <v>-24.4</v>
      </c>
      <c r="N25" s="44"/>
      <c r="O25" s="46" t="str">
        <f>"% Gap - "&amp;O21&amp;" to England"</f>
        <v>% Gap - Selby Full Fibre to England</v>
      </c>
      <c r="P25" s="47"/>
      <c r="Q25" s="48"/>
      <c r="R25" s="21"/>
      <c r="S25" s="21">
        <f>S21-S23</f>
        <v>0.90000000000000036</v>
      </c>
      <c r="T25" s="21">
        <f t="shared" ref="T25:V25" si="6">T21-T23</f>
        <v>-0.59999999999999964</v>
      </c>
      <c r="U25" s="21">
        <f t="shared" si="6"/>
        <v>3</v>
      </c>
      <c r="V25" s="21">
        <f t="shared" si="6"/>
        <v>-5.3999999999999986</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Selby</v>
      </c>
      <c r="G30" s="12"/>
      <c r="H30" s="13"/>
      <c r="I30" s="14">
        <f>VLOOKUP(F30,Sheet2!BL9:BT460,5,FALSE)</f>
        <v>41.38</v>
      </c>
      <c r="J30" s="15">
        <f>VLOOKUP($F30,Sheet2!$BL9:$BT460,6,FALSE)</f>
        <v>71.069999999999993</v>
      </c>
      <c r="K30" s="15">
        <f>VLOOKUP($F30,Sheet2!$BL9:$BT460,7,FALSE)</f>
        <v>68.89</v>
      </c>
      <c r="L30" s="15">
        <f>VLOOKUP($F30,Sheet2!$BL9:$BT460,8,FALSE)</f>
        <v>70.64</v>
      </c>
      <c r="M30" s="15">
        <f>VLOOKUP($F30,Sheet2!$BL9:$BT460,9,FALSE)</f>
        <v>67.39</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Selby to Rural as a Region</v>
      </c>
      <c r="G33" s="60"/>
      <c r="H33" s="61"/>
      <c r="I33" s="21">
        <f>(I30-I31)</f>
        <v>11.428571428571438</v>
      </c>
      <c r="J33" s="21">
        <f>(J30-J31)</f>
        <v>12.087032967032961</v>
      </c>
      <c r="K33" s="21">
        <f t="shared" ref="K33:M33" si="8">(K30-K31)</f>
        <v>6.9992045454545249</v>
      </c>
      <c r="L33" s="21">
        <f t="shared" si="8"/>
        <v>7.4355172413793014</v>
      </c>
      <c r="M33" s="21">
        <f t="shared" si="8"/>
        <v>3.2210714285714204</v>
      </c>
      <c r="N33" s="44"/>
      <c r="O33" s="41"/>
      <c r="P33" s="41"/>
      <c r="Q33" s="41"/>
      <c r="R33" s="41"/>
      <c r="S33" s="41"/>
      <c r="T33" s="41"/>
    </row>
    <row r="34" spans="2:20" ht="51" customHeight="1" x14ac:dyDescent="0.3">
      <c r="B34" s="16"/>
      <c r="C34" s="16"/>
      <c r="D34" s="16"/>
      <c r="F34" s="46" t="str">
        <f>"% Gap - "&amp;F30&amp;" to England"</f>
        <v>% Gap - Selby to England</v>
      </c>
      <c r="G34" s="47"/>
      <c r="H34" s="48"/>
      <c r="I34" s="21">
        <f>I30-I32</f>
        <v>-18.619999999999997</v>
      </c>
      <c r="J34" s="21">
        <f>J30-J32</f>
        <v>-6.9300000000000068</v>
      </c>
      <c r="K34" s="21">
        <f t="shared" ref="K34:M34" si="9">K30-K32</f>
        <v>-12.11</v>
      </c>
      <c r="L34" s="21">
        <f t="shared" si="9"/>
        <v>-10.36</v>
      </c>
      <c r="M34" s="21">
        <f t="shared" si="9"/>
        <v>-14.61</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SSiY5HfUwIkB4gJ0olpjuq8moWEMFMPUxYpKZUb9WhNIU5j4VYaYBAPQJ0u7mmTOEQeZ7UUJFjjxMLAmkY7jnw==" saltValue="73ihCZ3R7d5+uB+4aMVso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Selby</v>
      </c>
      <c r="CI6" s="31" t="e">
        <f>100000*VLOOKUP($CH6,$B$6:$P$472,CI$1,FALSE)/VLOOKUP($CH6,$BB$8:$BY$472,CI$1,FALSE)</f>
        <v>#DIV/0!</v>
      </c>
      <c r="CJ6" s="31" t="e">
        <f t="shared" ref="CJ6:CN6" si="0">100000*VLOOKUP($CH6,$B$6:$P$472,CJ$1,FALSE)/VLOOKUP($CH6,$BB$8:$BY$472,CJ$1,FALSE)</f>
        <v>#DIV/0!</v>
      </c>
      <c r="CK6" s="31">
        <f t="shared" si="0"/>
        <v>1265217.3913043481</v>
      </c>
      <c r="CL6" s="31">
        <f t="shared" si="0"/>
        <v>939361.70212765969</v>
      </c>
      <c r="CM6" s="31">
        <f t="shared" si="0"/>
        <v>480000</v>
      </c>
      <c r="CN6" s="31">
        <f t="shared" si="0"/>
        <v>429629.62962962961</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2022-10-07T14:06:39Z</dcterms:modified>
</cp:coreProperties>
</file>