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31" documentId="8_{C61E29C1-0412-4D27-8B66-86FC794C3D79}" xr6:coauthVersionLast="47" xr6:coauthVersionMax="47" xr10:uidLastSave="{C4D29A0B-9C3F-419A-A540-5912CC6041C4}"/>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4" i="1" l="1"/>
  <c r="J34" i="1"/>
  <c r="I33" i="1"/>
  <c r="J33" i="1"/>
  <c r="I30" i="1"/>
  <c r="J30" i="1"/>
  <c r="K30" i="1"/>
  <c r="S24" i="1"/>
  <c r="S25" i="1"/>
  <c r="S21" i="1"/>
  <c r="T21" i="1"/>
  <c r="I16" i="1"/>
  <c r="J16" i="1"/>
  <c r="I15" i="1"/>
  <c r="J15" i="1"/>
  <c r="K15" i="1"/>
  <c r="K16" i="1"/>
  <c r="I12" i="1"/>
  <c r="J12" i="1"/>
  <c r="K12" i="1"/>
  <c r="L12" i="1"/>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N12" i="1"/>
  <c r="M12" i="1"/>
  <c r="M15" i="1" l="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<sst xmlns="http://schemas.openxmlformats.org/spreadsheetml/2006/main" count="8461" uniqueCount="1368">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</sst>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84</c:v>
                </c:pt>
                <c:pt idx="1">
                  <c:v>94</c:v>
                </c:pt>
                <c:pt idx="2">
                  <c:v>95.3</c:v>
                </c:pt>
                <c:pt idx="3">
                  <c:v>95.2</c:v>
                </c:pt>
                <c:pt idx="4">
                  <c:v>95.3</c:v>
                </c:pt>
                <c:pt idx="5">
                  <c:v>95.7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Cambridgeshire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15.4</c:v>
                </c:pt>
                <c:pt idx="4">
                  <c:v>20.100000000000001</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South Cambridgeshire Full Fibre</c:v>
                </c:pt>
              </c:strCache>
            </c:strRef>
          </c:tx>
          <c:spPr>
            <a:noFill/>
            <a:ln w="38100">
              <a:solidFill>
                <a:schemeClr val="tx1"/>
              </a:solidFill>
            </a:ln>
            <a:effectLst/>
          </c:spPr>
          <c:invertIfNegative val="0"/>
          <c:val>
            <c:numRef>
              <c:f>Sheet1!$R$21:$V$21</c:f>
              <c:numCache>
                <c:formatCode>0.0</c:formatCode>
                <c:ptCount val="5"/>
                <c:pt idx="1">
                  <c:v>11.4</c:v>
                </c:pt>
                <c:pt idx="2">
                  <c:v>13</c:v>
                </c:pt>
                <c:pt idx="3">
                  <c:v>15.4</c:v>
                </c:pt>
                <c:pt idx="4">
                  <c:v>20.100000000000001</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Cambridgeshire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22.3</c:v>
                </c:pt>
                <c:pt idx="1">
                  <c:v>57.25</c:v>
                </c:pt>
                <c:pt idx="2">
                  <c:v>56.04</c:v>
                </c:pt>
                <c:pt idx="3">
                  <c:v>57.94</c:v>
                </c:pt>
                <c:pt idx="4">
                  <c:v>59.53</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South Cambridgeshire from 2016 to 2021 increased in the early part of this period taking it beyond the level seen for England, before the level of England continued its increase to match that of South Cambridgehshire in the latter part of the period.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South Cambridgeshire's gigabit availability was identical to its full fibre availability in 2020 and 2021.  Its full fibre availability in the period 2018 to 2021 was initially ahead of the rural and England situations, however its growth was slower than these areas and hence by 2021 South Cambridgeshire's full fibre availability was below the England situation and in line with that of 'Rural as a Region'.  Likewise South Cambridgeshire's gigabit availability did not see the same level of growth from 2020 to 2021 as England or 'Rural as a Region' thus dropping behind both.</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South Cambridgeshire's 4G coverage in the period 2017 to 2021 was consistently below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237</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South Cambridgeshire</v>
      </c>
      <c r="G12" s="12"/>
      <c r="H12" s="13"/>
      <c r="I12" s="14">
        <f>VLOOKUP($F12,Sheet2!$B$10:$J$468,4,FALSE)</f>
        <v>84</v>
      </c>
      <c r="J12" s="15">
        <f>VLOOKUP($F12,Sheet2!$B$10:$J$468,5,FALSE)</f>
        <v>94</v>
      </c>
      <c r="K12" s="15">
        <f>VLOOKUP($F12,Sheet2!$B$10:$J$468,6,FALSE)</f>
        <v>95.3</v>
      </c>
      <c r="L12" s="15">
        <f>VLOOKUP($F12,Sheet2!$B$10:$J$468,7,FALSE)</f>
        <v>95.2</v>
      </c>
      <c r="M12" s="15">
        <f>VLOOKUP($F12,Sheet2!$B$10:$J$468,8,FALSE)</f>
        <v>95.3</v>
      </c>
      <c r="N12" s="15">
        <f>VLOOKUP($F12,Sheet2!$B$10:$J$468,9,FALSE)</f>
        <v>95.7</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South Cambridgeshire to Rural as a Region</v>
      </c>
      <c r="G15" s="60"/>
      <c r="H15" s="61"/>
      <c r="I15" s="21">
        <f>((I12-I13))</f>
        <v>4.538461538461533</v>
      </c>
      <c r="J15" s="21">
        <f>((J12-J13))</f>
        <v>9.0329670329670364</v>
      </c>
      <c r="K15" s="21">
        <f t="shared" ref="J15:K15" si="0">((K12-K13))</f>
        <v>6.8538461538461632</v>
      </c>
      <c r="L15" s="21">
        <f t="shared" ref="L15:N15" si="1">((L12-L13))</f>
        <v>5.1534090909091077</v>
      </c>
      <c r="M15" s="21">
        <f t="shared" si="1"/>
        <v>4.0057471264367877</v>
      </c>
      <c r="N15" s="21">
        <f t="shared" si="1"/>
        <v>4.0809523809523682</v>
      </c>
      <c r="O15" s="44"/>
      <c r="P15" s="41"/>
      <c r="Q15" s="41"/>
      <c r="R15" s="41"/>
      <c r="S15" s="41"/>
      <c r="T15" s="41"/>
    </row>
    <row r="16" spans="1:20" ht="51" customHeight="1" x14ac:dyDescent="0.3">
      <c r="B16" s="16"/>
      <c r="C16" s="16"/>
      <c r="D16" s="16"/>
      <c r="F16" s="46" t="str">
        <f>"% Gap - "&amp;F12&amp;" to England"</f>
        <v>% Gap - South Cambridgeshire to England</v>
      </c>
      <c r="G16" s="47"/>
      <c r="H16" s="48"/>
      <c r="I16" s="21">
        <f>I12-I14</f>
        <v>-6</v>
      </c>
      <c r="J16" s="21">
        <f>J12-J14</f>
        <v>2</v>
      </c>
      <c r="K16" s="21">
        <f t="shared" ref="J16:K16" si="2">K12-K14</f>
        <v>1.2999999999999972</v>
      </c>
      <c r="L16" s="21">
        <f t="shared" ref="L16:N16" si="3">L12-L14</f>
        <v>0.20000000000000284</v>
      </c>
      <c r="M16" s="21">
        <f t="shared" si="3"/>
        <v>-0.70000000000000284</v>
      </c>
      <c r="N16" s="21">
        <f t="shared" si="3"/>
        <v>-0.29999999999999716</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South Cambridgeshire Gigabit availability</v>
      </c>
      <c r="G21" s="12"/>
      <c r="H21" s="13"/>
      <c r="I21" s="14"/>
      <c r="J21" s="15"/>
      <c r="K21" s="15"/>
      <c r="L21" s="15">
        <f>VLOOKUP(B4,Sheet2!AB9:AJ460,8,FALSE)</f>
        <v>15.4</v>
      </c>
      <c r="M21" s="34">
        <f>VLOOKUP(B4,Sheet2!AB9:AK460,9,FALSE)</f>
        <v>20.100000000000001</v>
      </c>
      <c r="N21" s="43"/>
      <c r="O21" s="11" t="str">
        <f>B4&amp;" Full Fibre"</f>
        <v>South Cambridgeshire Full Fibre</v>
      </c>
      <c r="P21" s="12"/>
      <c r="Q21" s="13"/>
      <c r="R21" s="14"/>
      <c r="S21" s="15">
        <f>VLOOKUP(B4,Sheet2!BB9:BJ460,6,FALSE)</f>
        <v>11.4</v>
      </c>
      <c r="T21" s="15">
        <f>VLOOKUP(B4,Sheet2!BB9:BJ460,7,FALSE)</f>
        <v>13</v>
      </c>
      <c r="U21" s="15">
        <f>VLOOKUP(B4,Sheet2!BB9:BJ460,8,FALSE)</f>
        <v>15.4</v>
      </c>
      <c r="V21" s="34">
        <f>VLOOKUP(B4,Sheet2!BB9:BJ460,9,FALSE)</f>
        <v>20.100000000000001</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South Cambridgeshire Gigabit availability to Rural as a Region</v>
      </c>
      <c r="G24" s="60"/>
      <c r="H24" s="61"/>
      <c r="I24" s="21"/>
      <c r="J24" s="21"/>
      <c r="K24" s="21"/>
      <c r="L24" s="21">
        <f>((L21-L22))</f>
        <v>2.7885057471264361</v>
      </c>
      <c r="M24" s="37">
        <f>((M21-M22))</f>
        <v>-1.120238095238097</v>
      </c>
      <c r="N24" s="44"/>
      <c r="O24" s="59" t="str">
        <f>"% Gap - "&amp;O21&amp;" to Rural as a Region"</f>
        <v>% Gap - South Cambridgeshire Full Fibre to Rural as a Region</v>
      </c>
      <c r="P24" s="60"/>
      <c r="Q24" s="61"/>
      <c r="R24" s="21"/>
      <c r="S24" s="21">
        <f t="shared" ref="S24" si="5">((S21-S22))</f>
        <v>6.1846153846153857</v>
      </c>
      <c r="T24" s="21">
        <f t="shared" ref="S24:T24" si="6">((T21-T22))</f>
        <v>5.5613636363636365</v>
      </c>
      <c r="U24" s="21">
        <f>((U21-U22))</f>
        <v>3.1471264367816065</v>
      </c>
      <c r="V24" s="37">
        <f>((V21-V22))</f>
        <v>0.13571428571428612</v>
      </c>
      <c r="W24" s="45"/>
    </row>
    <row r="25" spans="1:23" ht="51" customHeight="1" x14ac:dyDescent="0.3">
      <c r="B25" s="16"/>
      <c r="C25" s="16"/>
      <c r="D25" s="16"/>
      <c r="F25" s="46" t="str">
        <f>"% Gap - "&amp;F21&amp;" to England"</f>
        <v>% Gap - South Cambridgeshire Gigabit availability to England</v>
      </c>
      <c r="G25" s="47"/>
      <c r="H25" s="48"/>
      <c r="I25" s="21"/>
      <c r="J25" s="21"/>
      <c r="K25" s="21"/>
      <c r="L25" s="21">
        <f>L21-L23</f>
        <v>-9.6</v>
      </c>
      <c r="M25" s="21">
        <f>M21-M23</f>
        <v>-25.9</v>
      </c>
      <c r="N25" s="44"/>
      <c r="O25" s="46" t="str">
        <f>"% Gap - "&amp;O21&amp;" to England"</f>
        <v>% Gap - South Cambridgeshire Full Fibre to England</v>
      </c>
      <c r="P25" s="47"/>
      <c r="Q25" s="48"/>
      <c r="R25" s="21"/>
      <c r="S25" s="21">
        <f t="shared" ref="S25" si="7">S21-S23</f>
        <v>5.4</v>
      </c>
      <c r="T25" s="21">
        <f t="shared" ref="T25:V25" si="8">T21-T23</f>
        <v>3</v>
      </c>
      <c r="U25" s="21">
        <f t="shared" si="8"/>
        <v>-0.59999999999999964</v>
      </c>
      <c r="V25" s="21">
        <f t="shared" si="8"/>
        <v>-6.8999999999999986</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South Cambridgeshire</v>
      </c>
      <c r="G30" s="12"/>
      <c r="H30" s="13"/>
      <c r="I30" s="14">
        <f>VLOOKUP($F30,Sheet2!$BL9:$BT460,5,FALSE)</f>
        <v>22.3</v>
      </c>
      <c r="J30" s="15">
        <f>VLOOKUP($F30,Sheet2!$BL9:$BT460,6,FALSE)</f>
        <v>57.25</v>
      </c>
      <c r="K30" s="15">
        <f>VLOOKUP($F30,Sheet2!$BL9:$BT460,7,FALSE)</f>
        <v>56.04</v>
      </c>
      <c r="L30" s="15">
        <f>VLOOKUP($F30,Sheet2!$BL9:$BT460,8,FALSE)</f>
        <v>57.94</v>
      </c>
      <c r="M30" s="15">
        <f>VLOOKUP($F30,Sheet2!$BL9:$BT460,9,FALSE)</f>
        <v>59.53</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South Cambridgeshire to Rural as a Region</v>
      </c>
      <c r="G33" s="60"/>
      <c r="H33" s="61"/>
      <c r="I33" s="21">
        <f>(I30-I31)</f>
        <v>-7.6514285714285641</v>
      </c>
      <c r="J33" s="21">
        <f>(J30-J31)</f>
        <v>-1.7329670329670321</v>
      </c>
      <c r="K33" s="21">
        <f t="shared" ref="K33:M33" si="10">(K30-K31)</f>
        <v>-5.8507954545454766</v>
      </c>
      <c r="L33" s="21">
        <f t="shared" si="10"/>
        <v>-5.2644827586207015</v>
      </c>
      <c r="M33" s="21">
        <f t="shared" si="10"/>
        <v>-4.6389285714285791</v>
      </c>
      <c r="N33" s="44"/>
      <c r="O33" s="41"/>
      <c r="P33" s="41"/>
      <c r="Q33" s="41"/>
      <c r="R33" s="41"/>
      <c r="S33" s="41"/>
      <c r="T33" s="41"/>
    </row>
    <row r="34" spans="2:20" ht="51" customHeight="1" x14ac:dyDescent="0.3">
      <c r="B34" s="16"/>
      <c r="C34" s="16"/>
      <c r="D34" s="16"/>
      <c r="F34" s="46" t="str">
        <f>"% Gap - "&amp;F30&amp;" to England"</f>
        <v>% Gap - South Cambridgeshire to England</v>
      </c>
      <c r="G34" s="47"/>
      <c r="H34" s="48"/>
      <c r="I34" s="21">
        <f>I30-I32</f>
        <v>-37.700000000000003</v>
      </c>
      <c r="J34" s="21">
        <f>J30-J32</f>
        <v>-20.75</v>
      </c>
      <c r="K34" s="21">
        <f t="shared" ref="K34:M34" si="11">K30-K32</f>
        <v>-24.96</v>
      </c>
      <c r="L34" s="21">
        <f t="shared" si="11"/>
        <v>-23.060000000000002</v>
      </c>
      <c r="M34" s="21">
        <f t="shared" si="11"/>
        <v>-22.47</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bFjICstGlEzP/FD4mawlzrlGz+egQfeJh99SjV6bY1snu+D3eNc/VllJvI7QDUZaKjvoPULg1fEWyB0PWXzYrQ==" saltValue="zcHmnKWawOyo4auoosHx0A=="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South Cambridgeshire</v>
      </c>
      <c r="CI6" s="31" t="e">
        <f>100000*VLOOKUP($CH6,$B$6:$P$472,CI$1,FALSE)/VLOOKUP($CH6,$BB$8:$BY$472,CI$1,FALSE)</f>
        <v>#DIV/0!</v>
      </c>
      <c r="CJ6" s="31" t="e">
        <f t="shared" ref="CJ6:CN6" si="0">100000*VLOOKUP($CH6,$B$6:$P$472,CJ$1,FALSE)/VLOOKUP($CH6,$BB$8:$BY$472,CJ$1,FALSE)</f>
        <v>#DIV/0!</v>
      </c>
      <c r="CK6" s="31">
        <f t="shared" si="0"/>
        <v>835964.91228070168</v>
      </c>
      <c r="CL6" s="31">
        <f t="shared" si="0"/>
        <v>732307.69230769225</v>
      </c>
      <c r="CM6" s="31">
        <f t="shared" si="0"/>
        <v>618831.16883116879</v>
      </c>
      <c r="CN6" s="31">
        <f t="shared" si="0"/>
        <v>476119.40298507462</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2022-10-07T15:32:01Z</dcterms:modified>
</cp:coreProperties>
</file>