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A6D2C08C-7A1E-4565-B73D-ECD9F8E344E9}" xr6:coauthVersionLast="47" xr6:coauthVersionMax="47" xr10:uidLastSave="{8361A75F-6E98-4895-9B1C-3F39B774D04D}"/>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21" i="1" l="1"/>
  <c r="S24" i="1" s="1"/>
  <c r="T21" i="1"/>
  <c r="S25" i="1" l="1"/>
  <c r="K32" i="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5" i="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I30" i="1" l="1"/>
  <c r="J30" i="1"/>
  <c r="K30" i="1"/>
  <c r="F25" i="1"/>
  <c r="F24" i="1"/>
  <c r="F33" i="1"/>
  <c r="F34" i="1"/>
  <c r="O24" i="1"/>
  <c r="O25" i="1"/>
  <c r="L26" i="1"/>
  <c r="N17" i="1"/>
  <c r="S26" i="1"/>
  <c r="M17" i="1"/>
  <c r="L17" i="1"/>
  <c r="M26" i="1"/>
  <c r="K17" i="1"/>
  <c r="J17" i="1"/>
  <c r="T26" i="1"/>
  <c r="I17" i="1"/>
  <c r="M30" i="1"/>
  <c r="L30" i="1"/>
  <c r="M24" i="1"/>
  <c r="L24" i="1"/>
  <c r="U26" i="1"/>
  <c r="U24" i="1"/>
  <c r="V26" i="1"/>
  <c r="T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J34" i="1" l="1"/>
  <c r="J33" i="1"/>
  <c r="I34" i="1"/>
  <c r="I33" i="1"/>
  <c r="M33" i="1"/>
  <c r="M34" i="1"/>
  <c r="L33" i="1"/>
  <c r="L34" i="1"/>
  <c r="K33" i="1"/>
  <c r="K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I12" i="1" l="1"/>
  <c r="J12" i="1"/>
  <c r="K12" i="1"/>
  <c r="L12" i="1"/>
  <c r="F15" i="1"/>
  <c r="F16" i="1"/>
  <c r="N12" i="1"/>
  <c r="M12" i="1"/>
  <c r="K15" i="1" l="1"/>
  <c r="K16" i="1"/>
  <c r="J15" i="1"/>
  <c r="J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<sst xmlns="http://schemas.openxmlformats.org/spreadsheetml/2006/main" count="8461" uniqueCount="1368">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</sst>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Holland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78</c:v>
                </c:pt>
                <c:pt idx="1">
                  <c:v>81</c:v>
                </c:pt>
                <c:pt idx="2">
                  <c:v>84</c:v>
                </c:pt>
                <c:pt idx="3">
                  <c:v>86.800000000000011</c:v>
                </c:pt>
                <c:pt idx="4">
                  <c:v>88.2</c:v>
                </c:pt>
                <c:pt idx="5">
                  <c:v>88.4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South Holland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6.4</c:v>
                </c:pt>
                <c:pt idx="4">
                  <c:v>8</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South Holland Full Fibre</c:v>
                </c:pt>
              </c:strCache>
            </c:strRef>
          </c:tx>
          <c:spPr>
            <a:noFill/>
            <a:ln w="38100">
              <a:solidFill>
                <a:schemeClr val="tx1"/>
              </a:solidFill>
            </a:ln>
            <a:effectLst/>
          </c:spPr>
          <c:invertIfNegative val="0"/>
          <c:val>
            <c:numRef>
              <c:f>Sheet1!$R$21:$V$21</c:f>
              <c:numCache>
                <c:formatCode>0.0</c:formatCode>
                <c:ptCount val="5"/>
                <c:pt idx="1">
                  <c:v>2.8</c:v>
                </c:pt>
                <c:pt idx="2">
                  <c:v>4.7</c:v>
                </c:pt>
                <c:pt idx="3">
                  <c:v>6.4</c:v>
                </c:pt>
                <c:pt idx="4">
                  <c:v>8</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South Holland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30.32</c:v>
                </c:pt>
                <c:pt idx="1">
                  <c:v>55.99</c:v>
                </c:pt>
                <c:pt idx="2">
                  <c:v>57.97</c:v>
                </c:pt>
                <c:pt idx="3">
                  <c:v>57.61</c:v>
                </c:pt>
                <c:pt idx="4">
                  <c:v>57.05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South Holland from 2016 to 2021 was consistently below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South Holland's gigabit availability was identical to its full fibre availability in 2020 and 2021.  Both its full fibre and gigabit availability in the period 2018 to 2021 were below that of England and 'Rural as a Region' and limited increase in comparison to these areas saw the gap widen.</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South Holland's 4G coverage in the period 2017 to 2021 was generally below the rural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241</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South Holland</v>
      </c>
      <c r="G12" s="12"/>
      <c r="H12" s="13"/>
      <c r="I12" s="14">
        <f>VLOOKUP($F12,Sheet2!$B$10:$J$468,4,FALSE)</f>
        <v>78</v>
      </c>
      <c r="J12" s="15">
        <f>VLOOKUP($F12,Sheet2!$B$10:$J$468,5,FALSE)</f>
        <v>81</v>
      </c>
      <c r="K12" s="15">
        <f>VLOOKUP($F12,Sheet2!$B$10:$J$468,6,FALSE)</f>
        <v>84</v>
      </c>
      <c r="L12" s="15">
        <f>VLOOKUP($F12,Sheet2!$B$10:$J$468,7,FALSE)</f>
        <v>86.800000000000011</v>
      </c>
      <c r="M12" s="15">
        <f>VLOOKUP($F12,Sheet2!$B$10:$J$468,8,FALSE)</f>
        <v>88.2</v>
      </c>
      <c r="N12" s="15">
        <f>VLOOKUP($F12,Sheet2!$B$10:$J$468,9,FALSE)</f>
        <v>88.4</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South Holland to Rural as a Region</v>
      </c>
      <c r="G15" s="60"/>
      <c r="H15" s="61"/>
      <c r="I15" s="21">
        <f>((I12-I13))</f>
        <v>-1.461538461538467</v>
      </c>
      <c r="J15" s="21">
        <f>((J12-J13))</f>
        <v>-3.9670329670329636</v>
      </c>
      <c r="K15" s="21">
        <f t="shared" ref="J15:K15" si="0">((K12-K13))</f>
        <v>-4.4461538461538339</v>
      </c>
      <c r="L15" s="21">
        <f t="shared" ref="L15:N15" si="1">((L12-L13))</f>
        <v>-3.2465909090908838</v>
      </c>
      <c r="M15" s="21">
        <f t="shared" si="1"/>
        <v>-3.0942528735632067</v>
      </c>
      <c r="N15" s="21">
        <f t="shared" si="1"/>
        <v>-3.2190476190476289</v>
      </c>
      <c r="O15" s="44"/>
      <c r="P15" s="41"/>
      <c r="Q15" s="41"/>
      <c r="R15" s="41"/>
      <c r="S15" s="41"/>
      <c r="T15" s="41"/>
    </row>
    <row r="16" spans="1:20" ht="51" customHeight="1" x14ac:dyDescent="0.3">
      <c r="B16" s="16"/>
      <c r="C16" s="16"/>
      <c r="D16" s="16"/>
      <c r="F16" s="46" t="str">
        <f>"% Gap - "&amp;F12&amp;" to England"</f>
        <v>% Gap - South Holland to England</v>
      </c>
      <c r="G16" s="47"/>
      <c r="H16" s="48"/>
      <c r="I16" s="21">
        <f>I12-I14</f>
        <v>-12</v>
      </c>
      <c r="J16" s="21">
        <f>J12-J14</f>
        <v>-11</v>
      </c>
      <c r="K16" s="21">
        <f t="shared" ref="J16:K16" si="2">K12-K14</f>
        <v>-10</v>
      </c>
      <c r="L16" s="21">
        <f t="shared" ref="L16:N16" si="3">L12-L14</f>
        <v>-8.1999999999999886</v>
      </c>
      <c r="M16" s="21">
        <f t="shared" si="3"/>
        <v>-7.7999999999999972</v>
      </c>
      <c r="N16" s="21">
        <f t="shared" si="3"/>
        <v>-7.5999999999999943</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South Holland Gigabit availability</v>
      </c>
      <c r="G21" s="12"/>
      <c r="H21" s="13"/>
      <c r="I21" s="14"/>
      <c r="J21" s="15"/>
      <c r="K21" s="15"/>
      <c r="L21" s="15">
        <f>VLOOKUP(B4,Sheet2!AB9:AJ460,8,FALSE)</f>
        <v>6.4</v>
      </c>
      <c r="M21" s="34">
        <f>VLOOKUP(B4,Sheet2!AB9:AK460,9,FALSE)</f>
        <v>8</v>
      </c>
      <c r="N21" s="43"/>
      <c r="O21" s="11" t="str">
        <f>B4&amp;" Full Fibre"</f>
        <v>South Holland Full Fibre</v>
      </c>
      <c r="P21" s="12"/>
      <c r="Q21" s="13"/>
      <c r="R21" s="14"/>
      <c r="S21" s="15">
        <f>VLOOKUP(B4,Sheet2!BB9:BJ460,6,FALSE)</f>
        <v>2.8</v>
      </c>
      <c r="T21" s="15">
        <f>VLOOKUP(B4,Sheet2!BB9:BJ460,7,FALSE)</f>
        <v>4.7</v>
      </c>
      <c r="U21" s="15">
        <f>VLOOKUP(B4,Sheet2!BB9:BJ460,8,FALSE)</f>
        <v>6.4</v>
      </c>
      <c r="V21" s="34">
        <f>VLOOKUP(B4,Sheet2!BB9:BJ460,9,FALSE)</f>
        <v>8</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South Holland Gigabit availability to Rural as a Region</v>
      </c>
      <c r="G24" s="60"/>
      <c r="H24" s="61"/>
      <c r="I24" s="21"/>
      <c r="J24" s="21"/>
      <c r="K24" s="21"/>
      <c r="L24" s="21">
        <f>((L21-L22))</f>
        <v>-6.2114942528735639</v>
      </c>
      <c r="M24" s="37">
        <f>((M21-M22))</f>
        <v>-13.220238095238098</v>
      </c>
      <c r="N24" s="44"/>
      <c r="O24" s="59" t="str">
        <f>"% Gap - "&amp;O21&amp;" to Rural as a Region"</f>
        <v>% Gap - South Holland Full Fibre to Rural as a Region</v>
      </c>
      <c r="P24" s="60"/>
      <c r="Q24" s="61"/>
      <c r="R24" s="21"/>
      <c r="S24" s="21">
        <f t="shared" ref="S24" si="5">((S21-S22))</f>
        <v>-2.4153846153846148</v>
      </c>
      <c r="T24" s="21">
        <f t="shared" ref="S24:T24" si="6">((T21-T22))</f>
        <v>-2.7386363636363633</v>
      </c>
      <c r="U24" s="21">
        <f>((U21-U22))</f>
        <v>-5.8528735632183935</v>
      </c>
      <c r="V24" s="37">
        <f>((V21-V22))</f>
        <v>-11.964285714285715</v>
      </c>
      <c r="W24" s="45"/>
    </row>
    <row r="25" spans="1:23" ht="51" customHeight="1" x14ac:dyDescent="0.3">
      <c r="B25" s="16"/>
      <c r="C25" s="16"/>
      <c r="D25" s="16"/>
      <c r="F25" s="46" t="str">
        <f>"% Gap - "&amp;F21&amp;" to England"</f>
        <v>% Gap - South Holland Gigabit availability to England</v>
      </c>
      <c r="G25" s="47"/>
      <c r="H25" s="48"/>
      <c r="I25" s="21"/>
      <c r="J25" s="21"/>
      <c r="K25" s="21"/>
      <c r="L25" s="21">
        <f>L21-L23</f>
        <v>-18.600000000000001</v>
      </c>
      <c r="M25" s="21">
        <f>M21-M23</f>
        <v>-38</v>
      </c>
      <c r="N25" s="44"/>
      <c r="O25" s="46" t="str">
        <f>"% Gap - "&amp;O21&amp;" to England"</f>
        <v>% Gap - South Holland Full Fibre to England</v>
      </c>
      <c r="P25" s="47"/>
      <c r="Q25" s="48"/>
      <c r="R25" s="21"/>
      <c r="S25" s="21">
        <f t="shared" ref="S25" si="7">S21-S23</f>
        <v>-3.2</v>
      </c>
      <c r="T25" s="21">
        <f t="shared" ref="T25:V25" si="8">T21-T23</f>
        <v>-5.3</v>
      </c>
      <c r="U25" s="21">
        <f t="shared" si="8"/>
        <v>-9.6</v>
      </c>
      <c r="V25" s="21">
        <f t="shared" si="8"/>
        <v>-19</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9">((S22-S23))</f>
        <v>-0.78461538461538538</v>
      </c>
      <c r="T26" s="23">
        <f t="shared" si="9"/>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South Holland</v>
      </c>
      <c r="G30" s="12"/>
      <c r="H30" s="13"/>
      <c r="I30" s="14">
        <f>VLOOKUP($F30,Sheet2!$BL9:$BT460,5,FALSE)</f>
        <v>30.32</v>
      </c>
      <c r="J30" s="15">
        <f>VLOOKUP($F30,Sheet2!$BL9:$BT460,6,FALSE)</f>
        <v>55.99</v>
      </c>
      <c r="K30" s="15">
        <f>VLOOKUP($F30,Sheet2!$BL9:$BT460,7,FALSE)</f>
        <v>57.97</v>
      </c>
      <c r="L30" s="15">
        <f>VLOOKUP($F30,Sheet2!$BL9:$BT460,8,FALSE)</f>
        <v>57.61</v>
      </c>
      <c r="M30" s="15">
        <f>VLOOKUP($F30,Sheet2!$BL9:$BT460,9,FALSE)</f>
        <v>57.05</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South Holland to Rural as a Region</v>
      </c>
      <c r="G33" s="60"/>
      <c r="H33" s="61"/>
      <c r="I33" s="21">
        <f>(I30-I31)</f>
        <v>0.36857142857143543</v>
      </c>
      <c r="J33" s="21">
        <f>(J30-J31)</f>
        <v>-2.9929670329670301</v>
      </c>
      <c r="K33" s="21">
        <f t="shared" ref="K33:M33" si="10">(K30-K31)</f>
        <v>-3.9207954545454768</v>
      </c>
      <c r="L33" s="21">
        <f t="shared" si="10"/>
        <v>-5.5944827586206998</v>
      </c>
      <c r="M33" s="21">
        <f t="shared" si="10"/>
        <v>-7.118928571428583</v>
      </c>
      <c r="N33" s="44"/>
      <c r="O33" s="41"/>
      <c r="P33" s="41"/>
      <c r="Q33" s="41"/>
      <c r="R33" s="41"/>
      <c r="S33" s="41"/>
      <c r="T33" s="41"/>
    </row>
    <row r="34" spans="2:20" ht="51" customHeight="1" x14ac:dyDescent="0.3">
      <c r="B34" s="16"/>
      <c r="C34" s="16"/>
      <c r="D34" s="16"/>
      <c r="F34" s="46" t="str">
        <f>"% Gap - "&amp;F30&amp;" to England"</f>
        <v>% Gap - South Holland to England</v>
      </c>
      <c r="G34" s="47"/>
      <c r="H34" s="48"/>
      <c r="I34" s="21">
        <f>I30-I32</f>
        <v>-29.68</v>
      </c>
      <c r="J34" s="21">
        <f>J30-J32</f>
        <v>-22.009999999999998</v>
      </c>
      <c r="K34" s="21">
        <f t="shared" ref="K34:M34" si="11">K30-K32</f>
        <v>-23.03</v>
      </c>
      <c r="L34" s="21">
        <f t="shared" si="11"/>
        <v>-23.39</v>
      </c>
      <c r="M34" s="21">
        <f t="shared" si="11"/>
        <v>-24.950000000000003</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2">(K31-K32)</f>
        <v>-19.109204545454524</v>
      </c>
      <c r="L35" s="23">
        <f t="shared" si="12"/>
        <v>-17.795517241379301</v>
      </c>
      <c r="M35" s="23">
        <f t="shared" si="12"/>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5DAk/nBroqjNzmTYLzpE6YmKhzWz6G+8uBzz2CGWqGvlVmE7iv64s++wur8UHA+rQWxcHeNaq560MjZL6Rb/qw==" saltValue="tIdO1pnkgqkb3MzY13eITg=="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South Holland</v>
      </c>
      <c r="CI6" s="31" t="e">
        <f>100000*VLOOKUP($CH6,$B$6:$P$472,CI$1,FALSE)/VLOOKUP($CH6,$BB$8:$BY$472,CI$1,FALSE)</f>
        <v>#DIV/0!</v>
      </c>
      <c r="CJ6" s="31" t="e">
        <f t="shared" ref="CJ6:CN6" si="0">100000*VLOOKUP($CH6,$B$6:$P$472,CJ$1,FALSE)/VLOOKUP($CH6,$BB$8:$BY$472,CJ$1,FALSE)</f>
        <v>#DIV/0!</v>
      </c>
      <c r="CK6" s="31">
        <f t="shared" si="0"/>
        <v>3000000</v>
      </c>
      <c r="CL6" s="31">
        <f t="shared" si="0"/>
        <v>1846808.5106382982</v>
      </c>
      <c r="CM6" s="31">
        <f t="shared" si="0"/>
        <v>1378125</v>
      </c>
      <c r="CN6" s="31">
        <f t="shared" si="0"/>
        <v>1105000</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2022-10-07T16:17:23Z</dcterms:modified>
</cp:coreProperties>
</file>