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C:\Users\Dan\Desktop\"/>
    </mc:Choice>
  </mc:AlternateContent>
  <xr:revisionPtr revIDLastSave="0" documentId="13_ncr:1_{F2E72F16-B1DD-4D0F-8B0A-9095798E757A}" xr6:coauthVersionLast="47" xr6:coauthVersionMax="47" xr10:uidLastSave="{00000000-0000-0000-0000-000000000000}"/>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21" i="1" l="1"/>
  <c r="S24" i="1" s="1"/>
  <c r="T21" i="1"/>
  <c r="S25" i="1" l="1"/>
  <c r="K32" i="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5" i="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I30" i="1" l="1"/>
  <c r="J30" i="1"/>
  <c r="K30" i="1"/>
  <c r="F25" i="1"/>
  <c r="F24" i="1"/>
  <c r="F33" i="1"/>
  <c r="F34" i="1"/>
  <c r="O24" i="1"/>
  <c r="O25" i="1"/>
  <c r="L26" i="1"/>
  <c r="N17" i="1"/>
  <c r="S26" i="1"/>
  <c r="M17" i="1"/>
  <c r="L17" i="1"/>
  <c r="M26" i="1"/>
  <c r="K17" i="1"/>
  <c r="J17" i="1"/>
  <c r="T26" i="1"/>
  <c r="I17" i="1"/>
  <c r="M30" i="1"/>
  <c r="L30" i="1"/>
  <c r="M24" i="1"/>
  <c r="L24" i="1"/>
  <c r="U26" i="1"/>
  <c r="U24" i="1"/>
  <c r="V26" i="1"/>
  <c r="T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J34" i="1" l="1"/>
  <c r="J33" i="1"/>
  <c r="I34" i="1"/>
  <c r="I33" i="1"/>
  <c r="M33" i="1"/>
  <c r="M34" i="1"/>
  <c r="L33" i="1"/>
  <c r="L34" i="1"/>
  <c r="K33" i="1"/>
  <c r="K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I12" i="1" l="1"/>
  <c r="J12" i="1"/>
  <c r="K12" i="1"/>
  <c r="L12" i="1"/>
  <c r="F15" i="1"/>
  <c r="F16" i="1"/>
  <c r="N12" i="1"/>
  <c r="M12" i="1"/>
  <c r="K15" i="1" l="1"/>
  <c r="K16" i="1"/>
  <c r="J15" i="1"/>
  <c r="J16" i="1"/>
  <c r="I15" i="1"/>
  <c r="I16" i="1"/>
  <c r="M15" i="1"/>
  <c r="M16" i="1"/>
  <c r="N15" i="1"/>
  <c r="N16" i="1"/>
  <c r="L15" i="1"/>
  <c r="L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<sst xmlns="http://schemas.openxmlformats.org/spreadsheetml/2006/main" count="8461" uniqueCount="1368">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</sst>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Stroud</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75</c:v>
                </c:pt>
                <c:pt idx="1">
                  <c:v>80</c:v>
                </c:pt>
                <c:pt idx="2">
                  <c:v>86.4</c:v>
                </c:pt>
                <c:pt idx="3">
                  <c:v>87.7</c:v>
                </c:pt>
                <c:pt idx="4">
                  <c:v>89.8</c:v>
                </c:pt>
                <c:pt idx="5">
                  <c:v>91.5</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Stroud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13.7</c:v>
                </c:pt>
                <c:pt idx="4">
                  <c:v>24</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Stroud Full Fibre</c:v>
                </c:pt>
              </c:strCache>
            </c:strRef>
          </c:tx>
          <c:spPr>
            <a:noFill/>
            <a:ln w="38100">
              <a:solidFill>
                <a:schemeClr val="tx1"/>
              </a:solidFill>
            </a:ln>
            <a:effectLst/>
          </c:spPr>
          <c:invertIfNegative val="0"/>
          <c:val>
            <c:numRef>
              <c:f>Sheet1!$R$21:$V$21</c:f>
              <c:numCache>
                <c:formatCode>0.0</c:formatCode>
                <c:ptCount val="5"/>
                <c:pt idx="1">
                  <c:v>6.3</c:v>
                </c:pt>
                <c:pt idx="2">
                  <c:v>8.6999999999999993</c:v>
                </c:pt>
                <c:pt idx="3">
                  <c:v>13.7</c:v>
                </c:pt>
                <c:pt idx="4">
                  <c:v>20.5</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Stroud</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24.24</c:v>
                </c:pt>
                <c:pt idx="1">
                  <c:v>58.99</c:v>
                </c:pt>
                <c:pt idx="2">
                  <c:v>59.49</c:v>
                </c:pt>
                <c:pt idx="3">
                  <c:v>60.33</c:v>
                </c:pt>
                <c:pt idx="4">
                  <c:v>62.8</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had Superfast Broadband coverage from fixed broadband within Stroud from 2016 to 2021 increased at a rate that took it from below to in line with 'Rural as a Region' and narrowed the gap to England.</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563880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2098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Full fibre availability in Stroud between 2018 and 2021 was consistently greater than the rural situation, however it dropped below the England situation with the gap then widening.  Strouds gigabit availability in 2020 and 2021 was greater than the rural situation, but below that of England with the gap again widening.</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487680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4859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Stroud's 4G coverage in the period 2017 to 2021 was generally in line with or below that of 'Rural as a Region' and was consistently below the England situation, albeit with the gap reducing markedly between 2017 and 2018 with a fairly static gap thereafter.</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49" t="s">
        <v>1354</v>
      </c>
      <c r="B1" s="50"/>
      <c r="C1" s="50"/>
    </row>
    <row r="2" spans="1:20" ht="21" customHeight="1" x14ac:dyDescent="0.3">
      <c r="A2" s="50"/>
      <c r="B2" s="50"/>
      <c r="C2" s="50"/>
    </row>
    <row r="3" spans="1:20" ht="15" thickBot="1" x14ac:dyDescent="0.35"/>
    <row r="4" spans="1:20" ht="16.2" thickBot="1" x14ac:dyDescent="0.35">
      <c r="A4" s="2" t="s">
        <v>0</v>
      </c>
      <c r="B4" s="3" t="s">
        <v>263</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51" t="s">
        <v>1362</v>
      </c>
      <c r="G11" s="51"/>
      <c r="H11" s="52"/>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Stroud</v>
      </c>
      <c r="G12" s="12"/>
      <c r="H12" s="13"/>
      <c r="I12" s="14">
        <f>VLOOKUP($F12,Sheet2!$B$10:$J$468,4,FALSE)</f>
        <v>75</v>
      </c>
      <c r="J12" s="15">
        <f>VLOOKUP($F12,Sheet2!$B$10:$J$468,5,FALSE)</f>
        <v>80</v>
      </c>
      <c r="K12" s="15">
        <f>VLOOKUP($F12,Sheet2!$B$10:$J$468,6,FALSE)</f>
        <v>86.4</v>
      </c>
      <c r="L12" s="15">
        <f>VLOOKUP($F12,Sheet2!$B$10:$J$468,7,FALSE)</f>
        <v>87.7</v>
      </c>
      <c r="M12" s="15">
        <f>VLOOKUP($F12,Sheet2!$B$10:$J$468,8,FALSE)</f>
        <v>89.8</v>
      </c>
      <c r="N12" s="15">
        <f>VLOOKUP($F12,Sheet2!$B$10:$J$468,9,FALSE)</f>
        <v>91.5</v>
      </c>
      <c r="O12" s="43"/>
      <c r="P12" s="40"/>
      <c r="Q12" s="40"/>
      <c r="R12" s="40"/>
      <c r="S12" s="40"/>
      <c r="T12" s="40"/>
    </row>
    <row r="13" spans="1:20" ht="51" customHeight="1" x14ac:dyDescent="0.3">
      <c r="B13" s="16"/>
      <c r="C13" s="16"/>
      <c r="D13" s="16"/>
      <c r="F13" s="53" t="s">
        <v>2</v>
      </c>
      <c r="G13" s="54"/>
      <c r="H13" s="55"/>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6" t="s">
        <v>3</v>
      </c>
      <c r="G14" s="57"/>
      <c r="H14" s="58"/>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9" t="str">
        <f>"% Gap - "&amp;F12&amp;" to Rural as a Region"</f>
        <v>% Gap - Stroud to Rural as a Region</v>
      </c>
      <c r="G15" s="60"/>
      <c r="H15" s="61"/>
      <c r="I15" s="21">
        <f>((I12-I13))</f>
        <v>-4.461538461538467</v>
      </c>
      <c r="J15" s="21">
        <f>((J12-J13))</f>
        <v>-4.9670329670329636</v>
      </c>
      <c r="K15" s="21">
        <f t="shared" ref="K15" si="0">((K12-K13))</f>
        <v>-2.0461538461538282</v>
      </c>
      <c r="L15" s="21">
        <f t="shared" ref="L15:N15" si="1">((L12-L13))</f>
        <v>-2.3465909090908923</v>
      </c>
      <c r="M15" s="21">
        <f t="shared" si="1"/>
        <v>-1.4942528735632123</v>
      </c>
      <c r="N15" s="21">
        <f t="shared" si="1"/>
        <v>-0.11904761904763461</v>
      </c>
      <c r="O15" s="44"/>
      <c r="P15" s="41"/>
      <c r="Q15" s="41"/>
      <c r="R15" s="41"/>
      <c r="S15" s="41"/>
      <c r="T15" s="41"/>
    </row>
    <row r="16" spans="1:20" ht="51" customHeight="1" x14ac:dyDescent="0.3">
      <c r="B16" s="16"/>
      <c r="C16" s="16"/>
      <c r="D16" s="16"/>
      <c r="F16" s="46" t="str">
        <f>"% Gap - "&amp;F12&amp;" to England"</f>
        <v>% Gap - Stroud to England</v>
      </c>
      <c r="G16" s="47"/>
      <c r="H16" s="48"/>
      <c r="I16" s="21">
        <f>I12-I14</f>
        <v>-15</v>
      </c>
      <c r="J16" s="21">
        <f>J12-J14</f>
        <v>-12</v>
      </c>
      <c r="K16" s="21">
        <f t="shared" ref="K16" si="2">K12-K14</f>
        <v>-7.5999999999999943</v>
      </c>
      <c r="L16" s="21">
        <f t="shared" ref="L16:N16" si="3">L12-L14</f>
        <v>-7.2999999999999972</v>
      </c>
      <c r="M16" s="21">
        <f t="shared" si="3"/>
        <v>-6.2000000000000028</v>
      </c>
      <c r="N16" s="21">
        <f t="shared" si="3"/>
        <v>-4.5</v>
      </c>
      <c r="O16" s="44"/>
      <c r="P16" s="41"/>
      <c r="Q16" s="41"/>
      <c r="R16" s="41"/>
      <c r="S16" s="41"/>
      <c r="T16" s="41"/>
    </row>
    <row r="17" spans="1:23" ht="51" customHeight="1" x14ac:dyDescent="0.3">
      <c r="B17" s="16"/>
      <c r="C17" s="16"/>
      <c r="D17" s="16"/>
      <c r="F17" s="46" t="s">
        <v>4</v>
      </c>
      <c r="G17" s="47"/>
      <c r="H17" s="48"/>
      <c r="I17" s="22">
        <f>(I13-I14)</f>
        <v>-10.538461538461533</v>
      </c>
      <c r="J17" s="23">
        <f>(J13-J14)</f>
        <v>-7.0329670329670364</v>
      </c>
      <c r="K17" s="23">
        <f t="shared" ref="K17:N17" si="4">(K13-K14)</f>
        <v>-5.5538461538461661</v>
      </c>
      <c r="L17" s="23">
        <f t="shared" si="4"/>
        <v>-4.9534090909091049</v>
      </c>
      <c r="M17" s="23">
        <f t="shared" si="4"/>
        <v>-4.7057471264367905</v>
      </c>
      <c r="N17" s="23">
        <f t="shared" si="4"/>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51" t="s">
        <v>1357</v>
      </c>
      <c r="G20" s="51"/>
      <c r="H20" s="52"/>
      <c r="I20" s="7">
        <v>2017</v>
      </c>
      <c r="J20" s="28">
        <v>2018</v>
      </c>
      <c r="K20" s="28">
        <v>2019</v>
      </c>
      <c r="L20" s="28">
        <v>2020</v>
      </c>
      <c r="M20" s="33">
        <v>2021</v>
      </c>
      <c r="N20" s="42"/>
      <c r="O20" s="51" t="s">
        <v>1356</v>
      </c>
      <c r="P20" s="51"/>
      <c r="Q20" s="52"/>
      <c r="R20" s="7">
        <v>2017</v>
      </c>
      <c r="S20" s="28">
        <v>2018</v>
      </c>
      <c r="T20" s="28">
        <v>2019</v>
      </c>
      <c r="U20" s="28">
        <v>2020</v>
      </c>
      <c r="V20" s="33">
        <v>2021</v>
      </c>
      <c r="W20" s="45"/>
    </row>
    <row r="21" spans="1:23" ht="51" customHeight="1" thickTop="1" x14ac:dyDescent="0.3">
      <c r="B21" s="9"/>
      <c r="C21" s="10"/>
      <c r="D21" s="10"/>
      <c r="F21" s="11" t="str">
        <f>B4&amp;" Gigabit availability"</f>
        <v>Stroud Gigabit availability</v>
      </c>
      <c r="G21" s="12"/>
      <c r="H21" s="13"/>
      <c r="I21" s="14"/>
      <c r="J21" s="15"/>
      <c r="K21" s="15"/>
      <c r="L21" s="15">
        <f>VLOOKUP(B4,Sheet2!AB9:AJ460,8,FALSE)</f>
        <v>13.7</v>
      </c>
      <c r="M21" s="34">
        <f>VLOOKUP(B4,Sheet2!AB9:AK460,9,FALSE)</f>
        <v>24</v>
      </c>
      <c r="N21" s="43"/>
      <c r="O21" s="11" t="str">
        <f>B4&amp;" Full Fibre"</f>
        <v>Stroud Full Fibre</v>
      </c>
      <c r="P21" s="12"/>
      <c r="Q21" s="13"/>
      <c r="R21" s="14"/>
      <c r="S21" s="15">
        <f>VLOOKUP(B4,Sheet2!BB9:BJ460,6,FALSE)</f>
        <v>6.3</v>
      </c>
      <c r="T21" s="15">
        <f>VLOOKUP(B4,Sheet2!BB9:BJ460,7,FALSE)</f>
        <v>8.6999999999999993</v>
      </c>
      <c r="U21" s="15">
        <f>VLOOKUP(B4,Sheet2!BB9:BJ460,8,FALSE)</f>
        <v>13.7</v>
      </c>
      <c r="V21" s="34">
        <f>VLOOKUP(B4,Sheet2!BB9:BJ460,9,FALSE)</f>
        <v>20.5</v>
      </c>
      <c r="W21" s="45"/>
    </row>
    <row r="22" spans="1:23" ht="51" customHeight="1" x14ac:dyDescent="0.3">
      <c r="B22" s="16"/>
      <c r="C22" s="16"/>
      <c r="D22" s="16"/>
      <c r="F22" s="53" t="s">
        <v>1363</v>
      </c>
      <c r="G22" s="54"/>
      <c r="H22" s="55"/>
      <c r="I22" s="17"/>
      <c r="J22" s="18"/>
      <c r="K22" s="18"/>
      <c r="L22" s="18">
        <f>Sheet2!AI472</f>
        <v>12.611494252873564</v>
      </c>
      <c r="M22" s="35">
        <f>Sheet2!AJ472</f>
        <v>21.220238095238098</v>
      </c>
      <c r="N22" s="43"/>
      <c r="O22" s="53" t="s">
        <v>1365</v>
      </c>
      <c r="P22" s="54"/>
      <c r="Q22" s="55"/>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6" t="s">
        <v>1364</v>
      </c>
      <c r="G23" s="57"/>
      <c r="H23" s="58"/>
      <c r="I23" s="19">
        <f>Sheet2!AF8</f>
        <v>3</v>
      </c>
      <c r="J23" s="20">
        <f>Sheet2!AG8</f>
        <v>6</v>
      </c>
      <c r="K23" s="20">
        <f>Sheet2!AH8</f>
        <v>10</v>
      </c>
      <c r="L23" s="20">
        <f>Sheet2!AI8</f>
        <v>25</v>
      </c>
      <c r="M23" s="20">
        <f>Sheet2!AJ8</f>
        <v>46</v>
      </c>
      <c r="N23" s="43"/>
      <c r="O23" s="56" t="s">
        <v>1366</v>
      </c>
      <c r="P23" s="57"/>
      <c r="Q23" s="58"/>
      <c r="R23" s="19"/>
      <c r="S23" s="20">
        <f>Sheet2!BG8</f>
        <v>6</v>
      </c>
      <c r="T23" s="20">
        <f>Sheet2!BH8</f>
        <v>10</v>
      </c>
      <c r="U23" s="20">
        <f>Sheet2!BI8</f>
        <v>16</v>
      </c>
      <c r="V23" s="36">
        <f>Sheet2!BJ8</f>
        <v>27</v>
      </c>
      <c r="W23" s="45"/>
    </row>
    <row r="24" spans="1:23" ht="51" customHeight="1" thickTop="1" x14ac:dyDescent="0.3">
      <c r="B24" s="16"/>
      <c r="C24" s="16"/>
      <c r="D24" s="16"/>
      <c r="F24" s="59" t="str">
        <f>"% Gap - "&amp;F21&amp;" to Rural as a Region"</f>
        <v>% Gap - Stroud Gigabit availability to Rural as a Region</v>
      </c>
      <c r="G24" s="60"/>
      <c r="H24" s="61"/>
      <c r="I24" s="21"/>
      <c r="J24" s="21"/>
      <c r="K24" s="21"/>
      <c r="L24" s="21">
        <f>((L21-L22))</f>
        <v>1.088505747126435</v>
      </c>
      <c r="M24" s="37">
        <f>((M21-M22))</f>
        <v>2.7797619047619015</v>
      </c>
      <c r="N24" s="44"/>
      <c r="O24" s="59" t="str">
        <f>"% Gap - "&amp;O21&amp;" to Rural as a Region"</f>
        <v>% Gap - Stroud Full Fibre to Rural as a Region</v>
      </c>
      <c r="P24" s="60"/>
      <c r="Q24" s="61"/>
      <c r="R24" s="21"/>
      <c r="S24" s="21">
        <f t="shared" ref="S24" si="5">((S21-S22))</f>
        <v>1.0846153846153852</v>
      </c>
      <c r="T24" s="21">
        <f t="shared" ref="T24" si="6">((T21-T22))</f>
        <v>1.2613636363636358</v>
      </c>
      <c r="U24" s="21">
        <f>((U21-U22))</f>
        <v>1.4471264367816055</v>
      </c>
      <c r="V24" s="37">
        <f>((V21-V22))</f>
        <v>0.5357142857142847</v>
      </c>
      <c r="W24" s="45"/>
    </row>
    <row r="25" spans="1:23" ht="51" customHeight="1" x14ac:dyDescent="0.3">
      <c r="B25" s="16"/>
      <c r="C25" s="16"/>
      <c r="D25" s="16"/>
      <c r="F25" s="46" t="str">
        <f>"% Gap - "&amp;F21&amp;" to England"</f>
        <v>% Gap - Stroud Gigabit availability to England</v>
      </c>
      <c r="G25" s="47"/>
      <c r="H25" s="48"/>
      <c r="I25" s="21"/>
      <c r="J25" s="21"/>
      <c r="K25" s="21"/>
      <c r="L25" s="21">
        <f>L21-L23</f>
        <v>-11.3</v>
      </c>
      <c r="M25" s="21">
        <f>M21-M23</f>
        <v>-22</v>
      </c>
      <c r="N25" s="44"/>
      <c r="O25" s="46" t="str">
        <f>"% Gap - "&amp;O21&amp;" to England"</f>
        <v>% Gap - Stroud Full Fibre to England</v>
      </c>
      <c r="P25" s="47"/>
      <c r="Q25" s="48"/>
      <c r="R25" s="21"/>
      <c r="S25" s="21">
        <f t="shared" ref="S25" si="7">S21-S23</f>
        <v>0.29999999999999982</v>
      </c>
      <c r="T25" s="21">
        <f t="shared" ref="T25:V25" si="8">T21-T23</f>
        <v>-1.3000000000000007</v>
      </c>
      <c r="U25" s="21">
        <f t="shared" si="8"/>
        <v>-2.3000000000000007</v>
      </c>
      <c r="V25" s="21">
        <f t="shared" si="8"/>
        <v>-6.5</v>
      </c>
      <c r="W25" s="45"/>
    </row>
    <row r="26" spans="1:23" ht="51" customHeight="1" x14ac:dyDescent="0.3">
      <c r="B26" s="16"/>
      <c r="C26" s="16"/>
      <c r="D26" s="16"/>
      <c r="F26" s="46" t="s">
        <v>4</v>
      </c>
      <c r="G26" s="47"/>
      <c r="H26" s="48"/>
      <c r="I26" s="22"/>
      <c r="J26" s="23"/>
      <c r="K26" s="23"/>
      <c r="L26" s="23">
        <f>((L22-L23))</f>
        <v>-12.388505747126436</v>
      </c>
      <c r="M26" s="38">
        <f>((M22-M23))</f>
        <v>-24.779761904761902</v>
      </c>
      <c r="N26" s="44"/>
      <c r="O26" s="46" t="s">
        <v>4</v>
      </c>
      <c r="P26" s="47"/>
      <c r="Q26" s="48"/>
      <c r="R26" s="22"/>
      <c r="S26" s="23">
        <f t="shared" ref="S26:T26" si="9">((S22-S23))</f>
        <v>-0.78461538461538538</v>
      </c>
      <c r="T26" s="23">
        <f t="shared" si="9"/>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51" t="s">
        <v>1358</v>
      </c>
      <c r="G29" s="51"/>
      <c r="H29" s="52"/>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Stroud</v>
      </c>
      <c r="G30" s="12"/>
      <c r="H30" s="13"/>
      <c r="I30" s="14">
        <f>VLOOKUP($F30,Sheet2!$BL9:$BT460,5,FALSE)</f>
        <v>24.24</v>
      </c>
      <c r="J30" s="15">
        <f>VLOOKUP($F30,Sheet2!$BL9:$BT460,6,FALSE)</f>
        <v>58.99</v>
      </c>
      <c r="K30" s="15">
        <f>VLOOKUP($F30,Sheet2!$BL9:$BT460,7,FALSE)</f>
        <v>59.49</v>
      </c>
      <c r="L30" s="15">
        <f>VLOOKUP($F30,Sheet2!$BL9:$BT460,8,FALSE)</f>
        <v>60.33</v>
      </c>
      <c r="M30" s="15">
        <f>VLOOKUP($F30,Sheet2!$BL9:$BT460,9,FALSE)</f>
        <v>62.8</v>
      </c>
      <c r="N30" s="43"/>
      <c r="O30" s="40"/>
      <c r="P30" s="40"/>
      <c r="Q30" s="40"/>
      <c r="R30" s="40"/>
      <c r="S30" s="40"/>
      <c r="T30" s="40"/>
    </row>
    <row r="31" spans="1:23" ht="51" customHeight="1" x14ac:dyDescent="0.3">
      <c r="B31" s="16"/>
      <c r="C31" s="16"/>
      <c r="D31" s="16"/>
      <c r="F31" s="53" t="s">
        <v>2</v>
      </c>
      <c r="G31" s="54"/>
      <c r="H31" s="55"/>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6" t="s">
        <v>3</v>
      </c>
      <c r="G32" s="57"/>
      <c r="H32" s="58"/>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9" t="str">
        <f>"% Gap - "&amp;F30&amp;" to Rural as a Region"</f>
        <v>% Gap - Stroud to Rural as a Region</v>
      </c>
      <c r="G33" s="60"/>
      <c r="H33" s="61"/>
      <c r="I33" s="21">
        <f>(I30-I31)</f>
        <v>-5.7114285714285664</v>
      </c>
      <c r="J33" s="21">
        <f>(J30-J31)</f>
        <v>7.0329670329698502E-3</v>
      </c>
      <c r="K33" s="21">
        <f t="shared" ref="K33:M33" si="10">(K30-K31)</f>
        <v>-2.4007954545454737</v>
      </c>
      <c r="L33" s="21">
        <f t="shared" si="10"/>
        <v>-2.8744827586207009</v>
      </c>
      <c r="M33" s="21">
        <f t="shared" si="10"/>
        <v>-1.368928571428583</v>
      </c>
      <c r="N33" s="44"/>
      <c r="O33" s="41"/>
      <c r="P33" s="41"/>
      <c r="Q33" s="41"/>
      <c r="R33" s="41"/>
      <c r="S33" s="41"/>
      <c r="T33" s="41"/>
    </row>
    <row r="34" spans="2:20" ht="51" customHeight="1" x14ac:dyDescent="0.3">
      <c r="B34" s="16"/>
      <c r="C34" s="16"/>
      <c r="D34" s="16"/>
      <c r="F34" s="46" t="str">
        <f>"% Gap - "&amp;F30&amp;" to England"</f>
        <v>% Gap - Stroud to England</v>
      </c>
      <c r="G34" s="47"/>
      <c r="H34" s="48"/>
      <c r="I34" s="21">
        <f>I30-I32</f>
        <v>-35.760000000000005</v>
      </c>
      <c r="J34" s="21">
        <f>J30-J32</f>
        <v>-19.009999999999998</v>
      </c>
      <c r="K34" s="21">
        <f t="shared" ref="K34:M34" si="11">K30-K32</f>
        <v>-21.509999999999998</v>
      </c>
      <c r="L34" s="21">
        <f t="shared" si="11"/>
        <v>-20.67</v>
      </c>
      <c r="M34" s="21">
        <f t="shared" si="11"/>
        <v>-19.200000000000003</v>
      </c>
      <c r="N34" s="44"/>
      <c r="O34" s="41"/>
      <c r="P34" s="41"/>
      <c r="Q34" s="41"/>
      <c r="R34" s="41"/>
      <c r="S34" s="41"/>
      <c r="T34" s="41"/>
    </row>
    <row r="35" spans="2:20" ht="51" customHeight="1" x14ac:dyDescent="0.3">
      <c r="B35" s="16"/>
      <c r="C35" s="16"/>
      <c r="D35" s="16"/>
      <c r="F35" s="46" t="s">
        <v>4</v>
      </c>
      <c r="G35" s="47"/>
      <c r="H35" s="48"/>
      <c r="I35" s="22">
        <f>(I31-I32)</f>
        <v>-30.048571428571435</v>
      </c>
      <c r="J35" s="23">
        <f>(J31-J32)</f>
        <v>-19.017032967032968</v>
      </c>
      <c r="K35" s="23">
        <f t="shared" ref="K35:M35" si="12">(K31-K32)</f>
        <v>-19.109204545454524</v>
      </c>
      <c r="L35" s="23">
        <f t="shared" si="12"/>
        <v>-17.795517241379301</v>
      </c>
      <c r="M35" s="23">
        <f t="shared" si="12"/>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2+21SkOQMFa29LK6P6TtOYDPKedifR57WxZ+x1yr4oqlTpOOJsFGhYcB1HQXYsQYOecprRb2aK8gzavw3Jr21g==" saltValue="f76GM7kIi+6xGIhh7VH2Ig==" spinCount="100000" sheet="1" objects="1" scenarios="1"/>
  <protectedRanges>
    <protectedRange sqref="B4" name="Range1"/>
  </protectedRanges>
  <mergeCells count="25">
    <mergeCell ref="O20:Q20"/>
    <mergeCell ref="O22:Q22"/>
    <mergeCell ref="O23:Q23"/>
    <mergeCell ref="O24:Q24"/>
    <mergeCell ref="O26:Q26"/>
    <mergeCell ref="O25:Q25"/>
    <mergeCell ref="F29:H29"/>
    <mergeCell ref="F31:H31"/>
    <mergeCell ref="F32:H32"/>
    <mergeCell ref="F33:H33"/>
    <mergeCell ref="F35:H35"/>
    <mergeCell ref="F34:H34"/>
    <mergeCell ref="F20:H20"/>
    <mergeCell ref="F22:H22"/>
    <mergeCell ref="F23:H23"/>
    <mergeCell ref="F24:H24"/>
    <mergeCell ref="F26:H26"/>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Stroud</v>
      </c>
      <c r="CI6" s="31" t="e">
        <f>100000*VLOOKUP($CH6,$B$6:$P$472,CI$1,FALSE)/VLOOKUP($CH6,$BB$8:$BY$472,CI$1,FALSE)</f>
        <v>#DIV/0!</v>
      </c>
      <c r="CJ6" s="31" t="e">
        <f t="shared" ref="CJ6:CN6" si="0">100000*VLOOKUP($CH6,$B$6:$P$472,CJ$1,FALSE)/VLOOKUP($CH6,$BB$8:$BY$472,CJ$1,FALSE)</f>
        <v>#DIV/0!</v>
      </c>
      <c r="CK6" s="31">
        <f t="shared" si="0"/>
        <v>1371428.5714285714</v>
      </c>
      <c r="CL6" s="31">
        <f t="shared" si="0"/>
        <v>1008045.9770114943</v>
      </c>
      <c r="CM6" s="31">
        <f t="shared" si="0"/>
        <v>655474.45255474455</v>
      </c>
      <c r="CN6" s="31">
        <f t="shared" si="0"/>
        <v>446341.46341463417</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cp:lastModifiedBy>
  <cp:lastPrinted>2022-08-26T14:57:08Z</cp:lastPrinted>
  <dcterms:created xsi:type="dcterms:W3CDTF">2022-08-17T09:40:46Z</dcterms:created>
  <dcterms:modified xsi:type="dcterms:W3CDTF">2022-10-12T14:13:45Z</dcterms:modified>
</cp:coreProperties>
</file>