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A0E89293-75EB-4D9F-82E1-E993E2AD2365}"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<sst xmlns="http://schemas.openxmlformats.org/spreadsheetml/2006/main" count="8461" uniqueCount="1368">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</sst>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Tewkesbury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78</c:v>
                </c:pt>
                <c:pt idx="1">
                  <c:v>81</c:v>
                </c:pt>
                <c:pt idx="2">
                  <c:v>88.199999999999989</c:v>
                </c:pt>
                <c:pt idx="3">
                  <c:v>88</c:v>
                </c:pt>
                <c:pt idx="4">
                  <c:v>90.3</c:v>
                </c:pt>
                <c:pt idx="5">
                  <c:v>90.2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Tewkesbury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25.5</c:v>
                </c:pt>
                <c:pt idx="4">
                  <c:v>55.2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Tewkesbury Full Fibre</c:v>
                </c:pt>
              </c:strCache>
            </c:strRef>
          </c:tx>
          <c:spPr>
            <a:noFill/>
            <a:ln w="38100">
              <a:solidFill>
                <a:schemeClr val="tx1"/>
              </a:solidFill>
            </a:ln>
            <a:effectLst/>
          </c:spPr>
          <c:invertIfNegative val="0"/>
          <c:val>
            <c:numRef>
              <c:f>Sheet1!$R$21:$V$21</c:f>
              <c:numCache>
                <c:formatCode>0.0</c:formatCode>
                <c:ptCount val="5"/>
                <c:pt idx="1">
                  <c:v>11</c:v>
                </c:pt>
                <c:pt idx="2">
                  <c:v>19.100000000000001</c:v>
                </c:pt>
                <c:pt idx="3">
                  <c:v>25.5</c:v>
                </c:pt>
                <c:pt idx="4">
                  <c:v>27.6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Tewkesbury</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33.880000000000003</c:v>
                </c:pt>
                <c:pt idx="1">
                  <c:v>64.14</c:v>
                </c:pt>
                <c:pt idx="2">
                  <c:v>62.11</c:v>
                </c:pt>
                <c:pt idx="3">
                  <c:v>59.43</c:v>
                </c:pt>
                <c:pt idx="4">
                  <c:v>65.47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Tewkesbury from 2016 to 2021 was below both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Tewkesbury's gigabit availability was greater than that found for England and 'Rural as a Region' in both 2020 and 2021, with it moving further ahead in 2021.  Its full fibre availability was also greater than that found in England and 'Rural as a Region' but its year on year increases from 2018 to 2021 were less significant thus reducing the gaps in both circumstances.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Tewkesbury's 4G coverage in the period 2017 to 2021 was generally between that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276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Tewkesbury</v>
      </c>
      <c r="G12" s="12"/>
      <c r="H12" s="13"/>
      <c r="I12" s="14">
        <f>VLOOKUP($F12,Sheet2!$B$10:$J$468,4,FALSE)</f>
        <v>78</v>
      </c>
      <c r="J12" s="15">
        <f>VLOOKUP($F12,Sheet2!$B$10:$J$468,5,FALSE)</f>
        <v>81</v>
      </c>
      <c r="K12" s="15">
        <f>VLOOKUP($F12,Sheet2!$B$10:$J$468,6,FALSE)</f>
        <v>88.199999999999989</v>
      </c>
      <c r="L12" s="15">
        <f>VLOOKUP($F12,Sheet2!$B$10:$J$468,7,FALSE)</f>
        <v>88</v>
      </c>
      <c r="M12" s="15">
        <f>VLOOKUP($F12,Sheet2!$B$10:$J$468,8,FALSE)</f>
        <v>90.3</v>
      </c>
      <c r="N12" s="15">
        <f>VLOOKUP($F12,Sheet2!$B$10:$J$468,9,FALSE)</f>
        <v>90.2</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Tewkesbury to Rural as a Region</v>
      </c>
      <c r="G15" s="60"/>
      <c r="H15" s="61"/>
      <c r="I15" s="21">
        <f>((I12-I13))</f>
        <v>-1.461538461538467</v>
      </c>
      <c r="J15" s="21">
        <f>((J12-J13))</f>
        <v>-3.9670329670329636</v>
      </c>
      <c r="K15" s="21">
        <f t="shared" ref="K15" si="0">((K12-K13))</f>
        <v>-0.24615384615384528</v>
      </c>
      <c r="L15" s="21">
        <f t="shared" ref="L15:N15" si="1">((L12-L13))</f>
        <v>-2.0465909090908951</v>
      </c>
      <c r="M15" s="21">
        <f t="shared" si="1"/>
        <v>-0.99425287356321235</v>
      </c>
      <c r="N15" s="21">
        <f t="shared" si="1"/>
        <v>-1.4190476190476318</v>
      </c>
      <c r="O15" s="44"/>
      <c r="P15" s="41"/>
      <c r="Q15" s="41"/>
      <c r="R15" s="41"/>
      <c r="S15" s="41"/>
      <c r="T15" s="41"/>
    </row>
    <row r="16" spans="1:20" ht="51" customHeight="1" x14ac:dyDescent="0.3">
      <c r="B16" s="16"/>
      <c r="C16" s="16"/>
      <c r="D16" s="16"/>
      <c r="F16" s="46" t="str">
        <f>"% Gap - "&amp;F12&amp;" to England"</f>
        <v>% Gap - Tewkesbury to England</v>
      </c>
      <c r="G16" s="47"/>
      <c r="H16" s="48"/>
      <c r="I16" s="21">
        <f>I12-I14</f>
        <v>-12</v>
      </c>
      <c r="J16" s="21">
        <f>J12-J14</f>
        <v>-11</v>
      </c>
      <c r="K16" s="21">
        <f t="shared" ref="K16" si="2">K12-K14</f>
        <v>-5.8000000000000114</v>
      </c>
      <c r="L16" s="21">
        <f t="shared" ref="L16:N16" si="3">L12-L14</f>
        <v>-7</v>
      </c>
      <c r="M16" s="21">
        <f t="shared" si="3"/>
        <v>-5.7000000000000028</v>
      </c>
      <c r="N16" s="21">
        <f t="shared" si="3"/>
        <v>-5.7999999999999972</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Tewkesbury Gigabit availability</v>
      </c>
      <c r="G21" s="12"/>
      <c r="H21" s="13"/>
      <c r="I21" s="14"/>
      <c r="J21" s="15"/>
      <c r="K21" s="15"/>
      <c r="L21" s="15">
        <f>VLOOKUP(B4,Sheet2!AB9:AJ460,8,FALSE)</f>
        <v>25.5</v>
      </c>
      <c r="M21" s="34">
        <f>VLOOKUP(B4,Sheet2!AB9:AK460,9,FALSE)</f>
        <v>55.2</v>
      </c>
      <c r="N21" s="43"/>
      <c r="O21" s="11" t="str">
        <f>B4&amp;" Full Fibre"</f>
        <v>Tewkesbury Full Fibre</v>
      </c>
      <c r="P21" s="12"/>
      <c r="Q21" s="13"/>
      <c r="R21" s="14"/>
      <c r="S21" s="15">
        <f>VLOOKUP(B4,Sheet2!BB9:BJ460,6,FALSE)</f>
        <v>11</v>
      </c>
      <c r="T21" s="15">
        <f>VLOOKUP(B4,Sheet2!BB9:BJ460,7,FALSE)</f>
        <v>19.100000000000001</v>
      </c>
      <c r="U21" s="15">
        <f>VLOOKUP(B4,Sheet2!BB9:BJ460,8,FALSE)</f>
        <v>25.5</v>
      </c>
      <c r="V21" s="34">
        <f>VLOOKUP(B4,Sheet2!BB9:BJ460,9,FALSE)</f>
        <v>27.6</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Tewkesbury Gigabit availability to Rural as a Region</v>
      </c>
      <c r="G24" s="60"/>
      <c r="H24" s="61"/>
      <c r="I24" s="21"/>
      <c r="J24" s="21"/>
      <c r="K24" s="21"/>
      <c r="L24" s="21">
        <f>((L21-L22))</f>
        <v>12.888505747126436</v>
      </c>
      <c r="M24" s="37">
        <f>((M21-M22))</f>
        <v>33.979761904761901</v>
      </c>
      <c r="N24" s="44"/>
      <c r="O24" s="59" t="str">
        <f>"% Gap - "&amp;O21&amp;" to Rural as a Region"</f>
        <v>% Gap - Tewkesbury Full Fibre to Rural as a Region</v>
      </c>
      <c r="P24" s="60"/>
      <c r="Q24" s="61"/>
      <c r="R24" s="21"/>
      <c r="S24" s="21">
        <f t="shared" ref="S24" si="5">((S21-S22))</f>
        <v>5.7846153846153854</v>
      </c>
      <c r="T24" s="21">
        <f t="shared" ref="T24" si="6">((T21-T22))</f>
        <v>11.661363636363639</v>
      </c>
      <c r="U24" s="21">
        <f>((U21-U22))</f>
        <v>13.247126436781606</v>
      </c>
      <c r="V24" s="37">
        <f>((V21-V22))</f>
        <v>7.6357142857142861</v>
      </c>
      <c r="W24" s="45"/>
    </row>
    <row r="25" spans="1:23" ht="51" customHeight="1" x14ac:dyDescent="0.3">
      <c r="B25" s="16"/>
      <c r="C25" s="16"/>
      <c r="D25" s="16"/>
      <c r="F25" s="46" t="str">
        <f>"% Gap - "&amp;F21&amp;" to England"</f>
        <v>% Gap - Tewkesbury Gigabit availability to England</v>
      </c>
      <c r="G25" s="47"/>
      <c r="H25" s="48"/>
      <c r="I25" s="21"/>
      <c r="J25" s="21"/>
      <c r="K25" s="21"/>
      <c r="L25" s="21">
        <f>L21-L23</f>
        <v>0.5</v>
      </c>
      <c r="M25" s="21">
        <f>M21-M23</f>
        <v>9.2000000000000028</v>
      </c>
      <c r="N25" s="44"/>
      <c r="O25" s="46" t="str">
        <f>"% Gap - "&amp;O21&amp;" to England"</f>
        <v>% Gap - Tewkesbury Full Fibre to England</v>
      </c>
      <c r="P25" s="47"/>
      <c r="Q25" s="48"/>
      <c r="R25" s="21"/>
      <c r="S25" s="21">
        <f t="shared" ref="S25" si="7">S21-S23</f>
        <v>5</v>
      </c>
      <c r="T25" s="21">
        <f t="shared" ref="T25:V25" si="8">T21-T23</f>
        <v>9.1000000000000014</v>
      </c>
      <c r="U25" s="21">
        <f t="shared" si="8"/>
        <v>9.5</v>
      </c>
      <c r="V25" s="21">
        <f t="shared" si="8"/>
        <v>0.60000000000000142</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Tewkesbury</v>
      </c>
      <c r="G30" s="12"/>
      <c r="H30" s="13"/>
      <c r="I30" s="14">
        <f>VLOOKUP($F30,Sheet2!$BL9:$BT460,5,FALSE)</f>
        <v>33.880000000000003</v>
      </c>
      <c r="J30" s="15">
        <f>VLOOKUP($F30,Sheet2!$BL9:$BT460,6,FALSE)</f>
        <v>64.14</v>
      </c>
      <c r="K30" s="15">
        <f>VLOOKUP($F30,Sheet2!$BL9:$BT460,7,FALSE)</f>
        <v>62.11</v>
      </c>
      <c r="L30" s="15">
        <f>VLOOKUP($F30,Sheet2!$BL9:$BT460,8,FALSE)</f>
        <v>59.43</v>
      </c>
      <c r="M30" s="15">
        <f>VLOOKUP($F30,Sheet2!$BL9:$BT460,9,FALSE)</f>
        <v>65.47</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Tewkesbury to Rural as a Region</v>
      </c>
      <c r="G33" s="60"/>
      <c r="H33" s="61"/>
      <c r="I33" s="21">
        <f>(I30-I31)</f>
        <v>3.9285714285714377</v>
      </c>
      <c r="J33" s="21">
        <f>(J30-J31)</f>
        <v>5.1570329670329684</v>
      </c>
      <c r="K33" s="21">
        <f t="shared" ref="K33:M33" si="10">(K30-K31)</f>
        <v>0.21920454545452372</v>
      </c>
      <c r="L33" s="21">
        <f t="shared" si="10"/>
        <v>-3.7744827586206995</v>
      </c>
      <c r="M33" s="21">
        <f t="shared" si="10"/>
        <v>1.3010714285714187</v>
      </c>
      <c r="N33" s="44"/>
      <c r="O33" s="41"/>
      <c r="P33" s="41"/>
      <c r="Q33" s="41"/>
      <c r="R33" s="41"/>
      <c r="S33" s="41"/>
      <c r="T33" s="41"/>
    </row>
    <row r="34" spans="2:20" ht="51" customHeight="1" x14ac:dyDescent="0.3">
      <c r="B34" s="16"/>
      <c r="C34" s="16"/>
      <c r="D34" s="16"/>
      <c r="F34" s="46" t="str">
        <f>"% Gap - "&amp;F30&amp;" to England"</f>
        <v>% Gap - Tewkesbury to England</v>
      </c>
      <c r="G34" s="47"/>
      <c r="H34" s="48"/>
      <c r="I34" s="21">
        <f>I30-I32</f>
        <v>-26.119999999999997</v>
      </c>
      <c r="J34" s="21">
        <f>J30-J32</f>
        <v>-13.86</v>
      </c>
      <c r="K34" s="21">
        <f t="shared" ref="K34:M34" si="11">K30-K32</f>
        <v>-18.89</v>
      </c>
      <c r="L34" s="21">
        <f t="shared" si="11"/>
        <v>-21.57</v>
      </c>
      <c r="M34" s="21">
        <f t="shared" si="11"/>
        <v>-16.53</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6xJnIwtpM2yehGTNCmqM8uCThynj7g6gDIQNfcGdlhY795neBX69iaR1NZfaFg/HZuRkQylzxFKISr9TRzd6iw==" saltValue="wZ6zW3j5DZEYxVobzGbhjA=="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Tewkesbury</v>
      </c>
      <c r="CI6" s="31" t="e">
        <f>100000*VLOOKUP($CH6,$B$6:$P$472,CI$1,FALSE)/VLOOKUP($CH6,$BB$8:$BY$472,CI$1,FALSE)</f>
        <v>#DIV/0!</v>
      </c>
      <c r="CJ6" s="31" t="e">
        <f t="shared" ref="CJ6:CN6" si="0">100000*VLOOKUP($CH6,$B$6:$P$472,CJ$1,FALSE)/VLOOKUP($CH6,$BB$8:$BY$472,CJ$1,FALSE)</f>
        <v>#DIV/0!</v>
      </c>
      <c r="CK6" s="31">
        <f t="shared" si="0"/>
        <v>801818.18181818165</v>
      </c>
      <c r="CL6" s="31">
        <f t="shared" si="0"/>
        <v>460732.98429319367</v>
      </c>
      <c r="CM6" s="31">
        <f t="shared" si="0"/>
        <v>354117.64705882355</v>
      </c>
      <c r="CN6" s="31">
        <f t="shared" si="0"/>
        <v>326811.59420289856</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2022-10-12T16:13:40Z</dcterms:modified>
</cp:coreProperties>
</file>