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12" documentId="8_{ADC774BE-021A-455D-93B7-2766F27E58A9}" xr6:coauthVersionLast="47" xr6:coauthVersionMax="47" xr10:uidLastSave="{255E68A5-D364-4C33-8058-6BF3AB353305}"/>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J475" i="9"/>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O23" i="1"/>
  <c r="J23" i="1"/>
  <c r="I23" i="1"/>
  <c r="F43" i="1" l="1"/>
  <c r="F52" i="1"/>
  <c r="F51" i="1"/>
  <c r="J21" i="1"/>
  <c r="I21" i="1"/>
  <c r="K21" i="1"/>
  <c r="F42" i="1"/>
  <c r="L21" i="1"/>
  <c r="O21" i="1"/>
  <c r="F25" i="1"/>
  <c r="F24" i="1"/>
  <c r="I25" i="1" l="1"/>
  <c r="J25" i="1"/>
  <c r="O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<sst xmlns="http://schemas.openxmlformats.org/spreadsheetml/2006/main" count="9432" uniqueCount="1374">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</sst>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Cornwall</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46.9</c:v>
                </c:pt>
                <c:pt idx="1">
                  <c:v>56.6</c:v>
                </c:pt>
                <c:pt idx="2">
                  <c:v>61.8</c:v>
                </c:pt>
                <c:pt idx="3">
                  <c:v>65.5</c:v>
                </c:pt>
                <c:pt idx="4">
                  <c:v>67.400000000000006</c:v>
                </c:pt>
                <c:pt idx="5">
                  <c:v>67</c:v>
                </c:pt>
                <c:pt idx="6">
                  <c:v>69.099999999999994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Cornwall</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51</c:v>
                </c:pt>
                <c:pt idx="1">
                  <c:v>58</c:v>
                </c:pt>
                <c:pt idx="2">
                  <c:v>61</c:v>
                </c:pt>
                <c:pt idx="3">
                  <c:v>61</c:v>
                </c:pt>
                <c:pt idx="6">
                  <c:v>54</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Cornwall</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86</c:v>
                </c:pt>
                <c:pt idx="1">
                  <c:v>84.837545126353788</c:v>
                </c:pt>
                <c:pt idx="2">
                  <c:v>85.920577617328519</c:v>
                </c:pt>
                <c:pt idx="3">
                  <c:v>85.920577617328519</c:v>
                </c:pt>
                <c:pt idx="4">
                  <c:v>85.559566787003618</c:v>
                </c:pt>
                <c:pt idx="5">
                  <c:v>85.198555956678703</c:v>
                </c:pt>
                <c:pt idx="6">
                  <c:v>83.393501805054143</c:v>
                </c:pt>
                <c:pt idx="7">
                  <c:v>83.393501805054157</c:v>
                </c:pt>
                <c:pt idx="9">
                  <c:v>83.393501805054157</c:v>
                </c:pt>
                <c:pt idx="10">
                  <c:v>83.032490974729242</c:v>
                </c:pt>
                <c:pt idx="11">
                  <c:v>83.032490974729242</c:v>
                </c:pt>
                <c:pt idx="13">
                  <c:v>85.559566787003604</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Cornwall</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13.90648</c:v>
                </c:pt>
                <c:pt idx="1">
                  <c:v>12.903130000000001</c:v>
                </c:pt>
                <c:pt idx="2">
                  <c:v>29.66863</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Cornwall</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26.118739999999999</c:v>
                </c:pt>
                <c:pt idx="1">
                  <c:v>24.352709999999998</c:v>
                </c:pt>
                <c:pt idx="2">
                  <c:v>41.436660000000003</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Cornwall</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73.480176209999996</c:v>
                </c:pt>
                <c:pt idx="1">
                  <c:v>73.570658039999998</c:v>
                </c:pt>
                <c:pt idx="2">
                  <c:v>74.358033750000004</c:v>
                </c:pt>
                <c:pt idx="3">
                  <c:v>69.147496619999998</c:v>
                </c:pt>
                <c:pt idx="4">
                  <c:v>71.136230749999996</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Cornwall closely followed the rate of increase seen by 'Rural as a Region' and England, but was consistently below both during the period.</a:t>
          </a:r>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320040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19659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baseline="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a:t>
          </a:r>
          <a:r>
            <a:rPr lang="en-GB" sz="1200" baseline="0">
              <a:solidFill>
                <a:schemeClr val="dk1"/>
              </a:solidFill>
              <a:effectLst/>
              <a:latin typeface="Avenir Next LT Pro" panose="020B0504020202020204" pitchFamily="34" charset="0"/>
              <a:ea typeface="+mn-ea"/>
              <a:cs typeface="+mn-cs"/>
            </a:rPr>
            <a:t> percentage for Cornwall was consistently below the England position and dropped during the period under consideration here from being above the rural situation to being below.</a:t>
          </a:r>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baseline="0">
            <a:effectLst/>
            <a:latin typeface="Avenir Next LT Pro" panose="020B0504020202020204" pitchFamily="34" charset="0"/>
          </a:endParaRPr>
        </a:p>
        <a:p>
          <a:r>
            <a:rPr lang="en-GB" sz="1200" baseline="0">
              <a:effectLst/>
              <a:latin typeface="Avenir Next LT Pro" panose="020B0504020202020204" pitchFamily="34" charset="0"/>
            </a:rPr>
            <a:t>The percentage for Cornwall was in 2018 and 2019 generally above the rural and England situations, but it then dropped below both where it remained for the rest of the period considered here.</a:t>
          </a:r>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Cornwall was in 2019/20 and 2020/21 in line with both the rural and England situations, but experienced a significant increase in 2021/22 taking it above both.</a:t>
          </a:r>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for Cornwall was in 2019/20 and 2020/21 generally in line with both the rural and England situations, but experienced a significant increase in 2021/22 taking it above both.</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Cornwall began the period greater than both the rural and England situations, but a significant drop from 2018/19 to 2019/20 saw it move below both where it remained in 2020/21.</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72</v>
      </c>
      <c r="C4" s="4"/>
      <c r="D4" s="4"/>
    </row>
    <row r="9" spans="1:20" s="5" customFormat="1" ht="15" thickBot="1" x14ac:dyDescent="0.35"/>
    <row r="11" spans="1:20" ht="31.8" thickBot="1" x14ac:dyDescent="0.35">
      <c r="A11" s="26" t="s">
        <v>1328</v>
      </c>
      <c r="B11" s="34" t="s">
        <v>1329</v>
      </c>
      <c r="C11" s="6"/>
      <c r="D11" s="6"/>
      <c r="F11" s="47" t="s">
        <v>1328</v>
      </c>
      <c r="G11" s="47"/>
      <c r="H11" s="48"/>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Cornwall</v>
      </c>
      <c r="G12" s="10"/>
      <c r="H12" s="11"/>
      <c r="I12" s="12">
        <f>IF(VLOOKUP($F12,'early learning goals'!$B$10:$AC$468,'early learning goals'!W$1,FALSE)=0,"",VLOOKUP($F12,'early learning goals'!$B$10:$AC$468,'early learning goals'!W$1,FALSE))</f>
        <v>46.9</v>
      </c>
      <c r="J12" s="13">
        <f>IF(VLOOKUP($F12,'early learning goals'!$B$10:$AC$468,'early learning goals'!X$1,FALSE)=0,"",VLOOKUP($F12,'early learning goals'!$B$10:$AC$468,'early learning goals'!X$1,FALSE))</f>
        <v>56.6</v>
      </c>
      <c r="K12" s="13">
        <f>IF(VLOOKUP($F12,'early learning goals'!$B$10:$AC$468,'early learning goals'!Y$1,FALSE)=0,"",VLOOKUP($F12,'early learning goals'!$B$10:$AC$468,'early learning goals'!Y$1,FALSE))</f>
        <v>61.8</v>
      </c>
      <c r="L12" s="13">
        <f>IF(VLOOKUP($F12,'early learning goals'!$B$10:$AC$468,'early learning goals'!Z$1,FALSE)=0,"",VLOOKUP($F12,'early learning goals'!$B$10:$AC$468,'early learning goals'!Z$1,FALSE))</f>
        <v>65.5</v>
      </c>
      <c r="M12" s="13">
        <f>IF(VLOOKUP($F12,'early learning goals'!$B$10:$AC$468,'early learning goals'!AA$1,FALSE)=0,"",VLOOKUP($F12,'early learning goals'!$B$10:$AC$468,'early learning goals'!AA$1,FALSE))</f>
        <v>67.400000000000006</v>
      </c>
      <c r="N12" s="13">
        <f>IF(VLOOKUP($F12,'early learning goals'!$B$10:$AC$468,'early learning goals'!AB$1,FALSE)=0,"",VLOOKUP($F12,'early learning goals'!$B$10:$AC$468,'early learning goals'!AB$1,FALSE))</f>
        <v>67</v>
      </c>
      <c r="O12" s="13">
        <f>IF(VLOOKUP($F12,'early learning goals'!$B$10:$AC$468,'early learning goals'!AC$1,FALSE)=0,"",VLOOKUP($F12,'early learning goals'!$B$10:$AC$468,'early learning goals'!AC$1,FALSE))</f>
        <v>69.099999999999994</v>
      </c>
      <c r="P12" s="41"/>
      <c r="Q12" s="28"/>
      <c r="R12" s="28"/>
      <c r="S12" s="28"/>
      <c r="T12" s="28"/>
    </row>
    <row r="13" spans="1:20" ht="51" customHeight="1" x14ac:dyDescent="0.3">
      <c r="B13" s="14"/>
      <c r="C13" s="14"/>
      <c r="D13" s="14"/>
      <c r="F13" s="49" t="s">
        <v>2</v>
      </c>
      <c r="G13" s="50"/>
      <c r="H13" s="51"/>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52" t="s">
        <v>3</v>
      </c>
      <c r="G14" s="53"/>
      <c r="H14" s="54"/>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Cornwall to Rural as a Region</v>
      </c>
      <c r="G15" s="56"/>
      <c r="H15" s="57"/>
      <c r="I15" s="19">
        <f>(I12-I13)</f>
        <v>-2.4080511487032652</v>
      </c>
      <c r="J15" s="19">
        <f>(J12-J13)</f>
        <v>-2.5749770662563236</v>
      </c>
      <c r="K15" s="19">
        <f t="shared" ref="K15:O15" si="0">(K12-K13)</f>
        <v>-2.8728808960892991</v>
      </c>
      <c r="L15" s="19">
        <f t="shared" si="0"/>
        <v>-2.5144635492193856</v>
      </c>
      <c r="M15" s="19">
        <f t="shared" si="0"/>
        <v>-2.0131074554784192</v>
      </c>
      <c r="N15" s="19">
        <f t="shared" si="0"/>
        <v>-3.3761512360639898</v>
      </c>
      <c r="O15" s="19">
        <f t="shared" si="0"/>
        <v>-1.9806939360178291</v>
      </c>
      <c r="P15" s="42"/>
      <c r="Q15" s="29"/>
      <c r="R15" s="29"/>
      <c r="S15" s="29"/>
      <c r="T15" s="29"/>
    </row>
    <row r="16" spans="1:20" ht="51" customHeight="1" x14ac:dyDescent="0.3">
      <c r="B16" s="14"/>
      <c r="C16" s="14"/>
      <c r="D16" s="14"/>
      <c r="F16" s="44" t="str">
        <f>"% Gap - "&amp;F12&amp;" to England"</f>
        <v>% Gap - Cornwall to England</v>
      </c>
      <c r="G16" s="45"/>
      <c r="H16" s="46"/>
      <c r="I16" s="19">
        <f>(I12-I14)</f>
        <v>-2</v>
      </c>
      <c r="J16" s="19">
        <f>(J12-J14)</f>
        <v>-1.3999999999999986</v>
      </c>
      <c r="K16" s="19">
        <f t="shared" ref="K16:O16" si="1">(K12-K14)</f>
        <v>-2.2999999999999972</v>
      </c>
      <c r="L16" s="19">
        <f t="shared" si="1"/>
        <v>-1.7999999999999972</v>
      </c>
      <c r="M16" s="19">
        <f t="shared" si="1"/>
        <v>-1.5999999999999943</v>
      </c>
      <c r="N16" s="19">
        <f t="shared" si="1"/>
        <v>-3.2000000000000028</v>
      </c>
      <c r="O16" s="19">
        <f t="shared" si="1"/>
        <v>-1.6000000000000085</v>
      </c>
      <c r="P16" s="42"/>
      <c r="Q16" s="29"/>
      <c r="R16" s="29"/>
      <c r="S16" s="29"/>
      <c r="T16" s="29"/>
    </row>
    <row r="17" spans="1:20" ht="51" customHeight="1" x14ac:dyDescent="0.3">
      <c r="B17" s="14"/>
      <c r="C17" s="14"/>
      <c r="D17" s="14"/>
      <c r="F17" s="44" t="s">
        <v>4</v>
      </c>
      <c r="G17" s="45"/>
      <c r="H17" s="46"/>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47" t="s">
        <v>1333</v>
      </c>
      <c r="G20" s="47"/>
      <c r="H20" s="48"/>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Cornwall</v>
      </c>
      <c r="G21" s="10"/>
      <c r="H21" s="11"/>
      <c r="I21" s="12">
        <f>IF(VLOOKUP($F21,'key stage 2'!$B$10:$L$468,'key stage 2'!E$1,FALSE)=0,"",VLOOKUP($F21,'key stage 2'!$B$10:$L$468,'key stage 2'!E$1,FALSE))</f>
        <v>51</v>
      </c>
      <c r="J21" s="13">
        <f>IF(VLOOKUP($F21,'key stage 2'!$B$10:$L$468,'key stage 2'!F$1,FALSE)=0,"",VLOOKUP($F21,'key stage 2'!$B$10:$L$468,'key stage 2'!F$1,FALSE))</f>
        <v>58</v>
      </c>
      <c r="K21" s="13">
        <f>IF(VLOOKUP($F21,'key stage 2'!$B$10:$L$468,'key stage 2'!G$1,FALSE)=0,"",VLOOKUP($F21,'key stage 2'!$B$10:$L$468,'key stage 2'!G$1,FALSE))</f>
        <v>61</v>
      </c>
      <c r="L21" s="13">
        <f>IF(VLOOKUP($F21,'key stage 2'!$B$10:$L$468,'key stage 2'!H$1,FALSE)=0,"",VLOOKUP($F21,'key stage 2'!$B$10:$L$468,'key stage 2'!H$1,FALSE))</f>
        <v>61</v>
      </c>
      <c r="M21" s="13"/>
      <c r="N21" s="13"/>
      <c r="O21" s="35">
        <f>IF(VLOOKUP($F21,'key stage 2'!$B$10:$L$468,'key stage 2'!K$1,FALSE)=0,"",VLOOKUP($F21,'key stage 2'!$B$10:$L$468,'key stage 2'!K$1,FALSE))</f>
        <v>54</v>
      </c>
      <c r="P21" s="41"/>
      <c r="Q21" s="28"/>
      <c r="R21" s="28"/>
      <c r="S21" s="28"/>
      <c r="T21" s="28"/>
    </row>
    <row r="22" spans="1:20" ht="51" customHeight="1" x14ac:dyDescent="0.3">
      <c r="B22" s="14"/>
      <c r="C22" s="14"/>
      <c r="D22" s="14"/>
      <c r="F22" s="49" t="s">
        <v>2</v>
      </c>
      <c r="G22" s="50"/>
      <c r="H22" s="51"/>
      <c r="I22" s="15">
        <f>'key stage 2'!E475</f>
        <v>49.38095238095238</v>
      </c>
      <c r="J22" s="16">
        <f>'key stage 2'!F475</f>
        <v>56.857142857142854</v>
      </c>
      <c r="K22" s="16">
        <f>'key stage 2'!G475</f>
        <v>59.571428571428569</v>
      </c>
      <c r="L22" s="16">
        <f>'key stage 2'!H475</f>
        <v>63.4</v>
      </c>
      <c r="M22" s="16"/>
      <c r="N22" s="16"/>
      <c r="O22" s="36">
        <f>'key stage 2'!K475</f>
        <v>54.95</v>
      </c>
      <c r="P22" s="41"/>
      <c r="Q22" s="28"/>
      <c r="R22" s="28"/>
      <c r="S22" s="28"/>
      <c r="T22" s="28"/>
    </row>
    <row r="23" spans="1:20" ht="51" customHeight="1" thickBot="1" x14ac:dyDescent="0.35">
      <c r="B23" s="14"/>
      <c r="C23" s="14"/>
      <c r="D23" s="14"/>
      <c r="F23" s="52" t="s">
        <v>3</v>
      </c>
      <c r="G23" s="53"/>
      <c r="H23" s="54"/>
      <c r="I23" s="17">
        <f>'key stage 2'!E6</f>
        <v>54</v>
      </c>
      <c r="J23" s="18">
        <f>'key stage 2'!F6</f>
        <v>62</v>
      </c>
      <c r="K23" s="18">
        <f>'key stage 2'!G6</f>
        <v>65</v>
      </c>
      <c r="L23" s="18">
        <f>'key stage 2'!H6</f>
        <v>65</v>
      </c>
      <c r="M23" s="18"/>
      <c r="N23" s="18"/>
      <c r="O23" s="37">
        <f>'key stage 2'!K6</f>
        <v>58</v>
      </c>
      <c r="P23" s="41"/>
      <c r="Q23" s="28"/>
      <c r="R23" s="28"/>
      <c r="S23" s="28"/>
      <c r="T23" s="28"/>
    </row>
    <row r="24" spans="1:20" ht="51" customHeight="1" thickTop="1" x14ac:dyDescent="0.3">
      <c r="B24" s="14"/>
      <c r="C24" s="14"/>
      <c r="D24" s="14"/>
      <c r="F24" s="55" t="str">
        <f>"% Gap - "&amp;F21&amp;" to Rural as a Region"</f>
        <v>% Gap - Cornwall to Rural as a Region</v>
      </c>
      <c r="G24" s="56"/>
      <c r="H24" s="57"/>
      <c r="I24" s="19">
        <f>(I21-I22)</f>
        <v>1.6190476190476204</v>
      </c>
      <c r="J24" s="19">
        <f>(J21-J22)</f>
        <v>1.1428571428571459</v>
      </c>
      <c r="K24" s="19">
        <f t="shared" ref="K24:O24" si="3">(K21-K22)</f>
        <v>1.4285714285714306</v>
      </c>
      <c r="L24" s="19">
        <f t="shared" si="3"/>
        <v>-2.3999999999999986</v>
      </c>
      <c r="M24" s="19"/>
      <c r="N24" s="19"/>
      <c r="O24" s="19">
        <f t="shared" si="3"/>
        <v>-0.95000000000000284</v>
      </c>
      <c r="P24" s="42"/>
      <c r="Q24" s="29"/>
      <c r="R24" s="29"/>
      <c r="S24" s="29"/>
      <c r="T24" s="29"/>
    </row>
    <row r="25" spans="1:20" ht="51" customHeight="1" x14ac:dyDescent="0.3">
      <c r="B25" s="14"/>
      <c r="C25" s="14"/>
      <c r="D25" s="14"/>
      <c r="F25" s="44" t="str">
        <f>"% Gap - "&amp;F21&amp;" to England"</f>
        <v>% Gap - Cornwall to England</v>
      </c>
      <c r="G25" s="45"/>
      <c r="H25" s="46"/>
      <c r="I25" s="19">
        <f>(I21-I23)</f>
        <v>-3</v>
      </c>
      <c r="J25" s="19">
        <f>(J21-J23)</f>
        <v>-4</v>
      </c>
      <c r="K25" s="19">
        <f t="shared" ref="K25:O25" si="4">(K21-K23)</f>
        <v>-4</v>
      </c>
      <c r="L25" s="19">
        <f t="shared" si="4"/>
        <v>-4</v>
      </c>
      <c r="M25" s="19"/>
      <c r="N25" s="19"/>
      <c r="O25" s="19">
        <f t="shared" si="4"/>
        <v>-4</v>
      </c>
      <c r="P25" s="42"/>
      <c r="Q25" s="29"/>
      <c r="R25" s="29"/>
      <c r="S25" s="29"/>
      <c r="T25" s="29"/>
    </row>
    <row r="26" spans="1:20" ht="51" customHeight="1" x14ac:dyDescent="0.3">
      <c r="B26" s="14"/>
      <c r="C26" s="14"/>
      <c r="D26" s="14"/>
      <c r="F26" s="44" t="s">
        <v>4</v>
      </c>
      <c r="G26" s="45"/>
      <c r="H26" s="46"/>
      <c r="I26" s="20">
        <f>(I22-I23)</f>
        <v>-4.6190476190476204</v>
      </c>
      <c r="J26" s="21">
        <f>(J22-J23)</f>
        <v>-5.1428571428571459</v>
      </c>
      <c r="K26" s="21">
        <f t="shared" ref="K26:O26" si="5">(K22-K23)</f>
        <v>-5.4285714285714306</v>
      </c>
      <c r="L26" s="21">
        <f t="shared" si="5"/>
        <v>-1.6000000000000014</v>
      </c>
      <c r="M26" s="21"/>
      <c r="N26" s="21"/>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47" t="s">
        <v>1360</v>
      </c>
      <c r="G29" s="47"/>
      <c r="H29" s="48"/>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Cornwall</v>
      </c>
      <c r="G30" s="10"/>
      <c r="H30" s="11"/>
      <c r="I30" s="12">
        <f>IF(VLOOKUP($F30,'level 2 maths eng'!$B$10:$L$468,'level 2 maths eng'!E$1,FALSE)=0,"",VLOOKUP($F30,'level 2 maths eng'!$B$10:$L$468,'level 2 maths eng'!E$1,FALSE))</f>
        <v>73.480176209999996</v>
      </c>
      <c r="J30" s="13">
        <f>IF(VLOOKUP($F30,'level 2 maths eng'!$B$10:$L$468,'level 2 maths eng'!F$1,FALSE)=0,"",VLOOKUP($F30,'level 2 maths eng'!$B$10:$L$468,'level 2 maths eng'!F$1,FALSE))</f>
        <v>73.570658039999998</v>
      </c>
      <c r="K30" s="13">
        <f>IF(VLOOKUP($F30,'level 2 maths eng'!$B$10:$L$468,'level 2 maths eng'!G$1,FALSE)=0,"",VLOOKUP($F30,'level 2 maths eng'!$B$10:$L$468,'level 2 maths eng'!G$1,FALSE))</f>
        <v>74.358033750000004</v>
      </c>
      <c r="L30" s="13">
        <f>IF(VLOOKUP($F30,'level 2 maths eng'!$B$10:$L$468,'level 2 maths eng'!H$1,FALSE)=0,"",VLOOKUP($F30,'level 2 maths eng'!$B$10:$L$468,'level 2 maths eng'!H$1,FALSE))</f>
        <v>69.147496619999998</v>
      </c>
      <c r="M30" s="35">
        <f>IF(VLOOKUP($F30,'level 2 maths eng'!$B$10:$L$468,'level 2 maths eng'!I$1,FALSE)=0,"",VLOOKUP($F30,'level 2 maths eng'!$B$10:$L$468,'level 2 maths eng'!I$1,FALSE))</f>
        <v>71.136230749999996</v>
      </c>
      <c r="N30" s="41"/>
      <c r="O30" s="28"/>
      <c r="P30" s="28"/>
      <c r="Q30" s="28"/>
      <c r="R30" s="28"/>
      <c r="S30" s="28"/>
      <c r="T30" s="28"/>
    </row>
    <row r="31" spans="1:20" ht="51" customHeight="1" x14ac:dyDescent="0.3">
      <c r="B31" s="14"/>
      <c r="C31" s="14"/>
      <c r="D31" s="14"/>
      <c r="F31" s="49" t="s">
        <v>2</v>
      </c>
      <c r="G31" s="50"/>
      <c r="H31" s="51"/>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52" t="s">
        <v>3</v>
      </c>
      <c r="G32" s="53"/>
      <c r="H32" s="54"/>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Cornwall to Rural as a Region</v>
      </c>
      <c r="G33" s="56"/>
      <c r="H33" s="57"/>
      <c r="I33" s="19">
        <f>(I30-I31)</f>
        <v>0.22118675098900553</v>
      </c>
      <c r="J33" s="19">
        <f>(J30-J31)</f>
        <v>0.37046944747250166</v>
      </c>
      <c r="K33" s="19">
        <f t="shared" ref="K33:M33" si="6">(K30-K31)</f>
        <v>1.0907810681818404</v>
      </c>
      <c r="L33" s="19">
        <f t="shared" si="6"/>
        <v>-4.1261480152272583</v>
      </c>
      <c r="M33" s="19">
        <f t="shared" si="6"/>
        <v>-3.1532483939285498</v>
      </c>
      <c r="N33" s="42"/>
      <c r="O33" s="29"/>
      <c r="P33" s="29"/>
      <c r="Q33" s="29"/>
      <c r="R33" s="29"/>
      <c r="S33" s="29"/>
      <c r="T33" s="29"/>
    </row>
    <row r="34" spans="1:23" ht="51" customHeight="1" x14ac:dyDescent="0.3">
      <c r="B34" s="14"/>
      <c r="C34" s="14"/>
      <c r="D34" s="14"/>
      <c r="F34" s="44" t="str">
        <f>"% Gap - "&amp;F30&amp;" to England"</f>
        <v>% Gap - Cornwall to England</v>
      </c>
      <c r="G34" s="45"/>
      <c r="H34" s="46"/>
      <c r="I34" s="19">
        <f>(I30-I32)</f>
        <v>1.9693131800000003</v>
      </c>
      <c r="J34" s="19">
        <f>(J30-J32)</f>
        <v>2.6004458599999936</v>
      </c>
      <c r="K34" s="19">
        <f t="shared" ref="K34:M34" si="7">(K30-K32)</f>
        <v>3.0321212099999997</v>
      </c>
      <c r="L34" s="19">
        <f t="shared" si="7"/>
        <v>-1.7070221799999956</v>
      </c>
      <c r="M34" s="19">
        <f t="shared" si="7"/>
        <v>-1.8635937500000068</v>
      </c>
      <c r="N34" s="42"/>
      <c r="O34" s="29"/>
      <c r="P34" s="29"/>
      <c r="Q34" s="29"/>
      <c r="R34" s="29"/>
      <c r="S34" s="29"/>
      <c r="T34" s="29"/>
    </row>
    <row r="35" spans="1:23" ht="51" customHeight="1" x14ac:dyDescent="0.3">
      <c r="B35" s="14"/>
      <c r="C35" s="14"/>
      <c r="D35" s="14"/>
      <c r="F35" s="44" t="s">
        <v>4</v>
      </c>
      <c r="G35" s="45"/>
      <c r="H35" s="46"/>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47" t="s">
        <v>1335</v>
      </c>
      <c r="G38" s="47"/>
      <c r="H38" s="48"/>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Cornwall</v>
      </c>
      <c r="G39" s="10"/>
      <c r="H39" s="11"/>
      <c r="I39" s="12">
        <f>IF(VLOOKUP($F39,ofsted!$B$10:$AR$468,ofsted!AG$1,FALSE)=0,"",VLOOKUP($F39,ofsted!$B$10:$AR$468,ofsted!AG$1,FALSE))</f>
        <v>86</v>
      </c>
      <c r="J39" s="13">
        <f>IF(VLOOKUP($F39,ofsted!$B$10:$AR$468,ofsted!AH$1,FALSE)=0,"",VLOOKUP($F39,ofsted!$B$10:$AR$468,ofsted!AH$1,FALSE))</f>
        <v>84.837545126353788</v>
      </c>
      <c r="K39" s="13">
        <f>IF(VLOOKUP($F39,ofsted!$B$10:$AR$468,ofsted!AI$1,FALSE)=0,"",VLOOKUP($F39,ofsted!$B$10:$AR$468,ofsted!AI$1,FALSE))</f>
        <v>85.920577617328519</v>
      </c>
      <c r="L39" s="13">
        <f>IF(VLOOKUP($F39,ofsted!$B$10:$AR$468,ofsted!AJ$1,FALSE)=0,"",VLOOKUP($F39,ofsted!$B$10:$AR$468,ofsted!AJ$1,FALSE))</f>
        <v>85.920577617328519</v>
      </c>
      <c r="M39" s="13">
        <f>IF(VLOOKUP($F39,ofsted!$B$10:$AR$468,ofsted!AK$1,FALSE)=0,"",VLOOKUP($F39,ofsted!$B$10:$AR$468,ofsted!AK$1,FALSE))</f>
        <v>85.559566787003618</v>
      </c>
      <c r="N39" s="13">
        <f>IF(VLOOKUP($F39,ofsted!$B$10:$AR$468,ofsted!AL$1,FALSE)=0,"",VLOOKUP($F39,ofsted!$B$10:$AR$468,ofsted!AL$1,FALSE))</f>
        <v>85.198555956678703</v>
      </c>
      <c r="O39" s="13">
        <f>IF(VLOOKUP($F39,ofsted!$B$10:$AR$468,ofsted!AM$1,FALSE)=0,"",VLOOKUP($F39,ofsted!$B$10:$AR$468,ofsted!AM$1,FALSE))</f>
        <v>83.393501805054143</v>
      </c>
      <c r="P39" s="13">
        <f>IF(VLOOKUP($F39,ofsted!$B$10:$AR$468,ofsted!AN$1,FALSE)=0,"",VLOOKUP($F39,ofsted!$B$10:$AR$468,ofsted!AN$1,FALSE))</f>
        <v>83.393501805054157</v>
      </c>
      <c r="Q39" s="13"/>
      <c r="R39" s="13">
        <f>IF(VLOOKUP($F39,ofsted!$B$10:$AR$468,ofsted!AO$1,FALSE)=0,"",VLOOKUP($F39,ofsted!$B$10:$AR$468,ofsted!AO$1,FALSE))</f>
        <v>83.393501805054157</v>
      </c>
      <c r="S39" s="13">
        <f>IF(VLOOKUP($F39,ofsted!$B$10:$AR$468,ofsted!AP$1,FALSE)=0,"",VLOOKUP($F39,ofsted!$B$10:$AR$468,ofsted!AP$1,FALSE))</f>
        <v>83.032490974729242</v>
      </c>
      <c r="T39" s="13">
        <f>IF(VLOOKUP($F39,ofsted!$B$10:$AR$468,ofsted!AQ$1,FALSE)=0,"",VLOOKUP($F39,ofsted!$B$10:$AR$468,ofsted!AQ$1,FALSE))</f>
        <v>83.032490974729242</v>
      </c>
      <c r="U39" s="13"/>
      <c r="V39" s="13">
        <f>IF(VLOOKUP($F39,ofsted!$B$10:$AR$468,ofsted!AR$1,FALSE)=0,"",VLOOKUP($F39,ofsted!$B$10:$AR$468,ofsted!AR$1,FALSE))</f>
        <v>85.559566787003604</v>
      </c>
    </row>
    <row r="40" spans="1:23" ht="51" customHeight="1" x14ac:dyDescent="0.3">
      <c r="B40" s="14"/>
      <c r="C40" s="14"/>
      <c r="D40" s="14"/>
      <c r="F40" s="49" t="s">
        <v>2</v>
      </c>
      <c r="G40" s="50"/>
      <c r="H40" s="51"/>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52" t="s">
        <v>3</v>
      </c>
      <c r="G41" s="53"/>
      <c r="H41" s="54"/>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Cornwall to Rural as a Region</v>
      </c>
      <c r="G42" s="56"/>
      <c r="H42" s="57"/>
      <c r="I42" s="19">
        <f>(I39-I40)</f>
        <v>1.095146461406884</v>
      </c>
      <c r="J42" s="19">
        <f>(J39-J40)</f>
        <v>0.33050287283266755</v>
      </c>
      <c r="K42" s="19">
        <f t="shared" ref="K42:P42" si="9">(K39-K40)</f>
        <v>1.6177546917511023</v>
      </c>
      <c r="L42" s="19">
        <f t="shared" si="9"/>
        <v>2.2737199858620869</v>
      </c>
      <c r="M42" s="19">
        <f t="shared" si="9"/>
        <v>1.2500327981194772</v>
      </c>
      <c r="N42" s="19">
        <f t="shared" si="9"/>
        <v>0.89112714057937126</v>
      </c>
      <c r="O42" s="19">
        <f t="shared" si="9"/>
        <v>-0.86774016496727313</v>
      </c>
      <c r="P42" s="19">
        <f t="shared" si="9"/>
        <v>-0.64677240231516464</v>
      </c>
      <c r="Q42" s="19"/>
      <c r="R42" s="19">
        <f t="shared" ref="R42:T42" si="10">(R39-R40)</f>
        <v>-0.71985156549114038</v>
      </c>
      <c r="S42" s="19">
        <f t="shared" si="10"/>
        <v>-1.1497570373060029</v>
      </c>
      <c r="T42" s="19">
        <f t="shared" si="10"/>
        <v>-1.5133549142074827</v>
      </c>
      <c r="U42" s="19"/>
      <c r="V42" s="19">
        <f t="shared" ref="V42" si="11">(V39-V40)</f>
        <v>-0.25908383611628949</v>
      </c>
    </row>
    <row r="43" spans="1:23" ht="51" customHeight="1" x14ac:dyDescent="0.3">
      <c r="B43" s="14"/>
      <c r="C43" s="14"/>
      <c r="D43" s="14"/>
      <c r="F43" s="44" t="str">
        <f>"% Gap - "&amp;F39&amp;" to England"</f>
        <v>% Gap - Cornwall to England</v>
      </c>
      <c r="G43" s="45"/>
      <c r="H43" s="46"/>
      <c r="I43" s="19">
        <f>(I39-I41)</f>
        <v>0</v>
      </c>
      <c r="J43" s="19">
        <f>(J39-J41)</f>
        <v>-1.1624548736462117</v>
      </c>
      <c r="K43" s="19">
        <f t="shared" ref="K43:P43" si="12">(K39-K41)</f>
        <v>0.40846991158942103</v>
      </c>
      <c r="L43" s="19">
        <f t="shared" si="12"/>
        <v>0.55932589160372004</v>
      </c>
      <c r="M43" s="19">
        <f t="shared" si="12"/>
        <v>0.37625568713703217</v>
      </c>
      <c r="N43" s="19">
        <f t="shared" si="12"/>
        <v>-0.80006821208992562</v>
      </c>
      <c r="O43" s="19">
        <f t="shared" si="12"/>
        <v>-2.8043670172864807</v>
      </c>
      <c r="P43" s="19">
        <f t="shared" si="12"/>
        <v>-2.9814063507136552</v>
      </c>
      <c r="Q43" s="19"/>
      <c r="R43" s="19">
        <f t="shared" ref="R43:T43" si="13">(R39-R41)</f>
        <v>-2.8854288533915309</v>
      </c>
      <c r="S43" s="19">
        <f t="shared" si="13"/>
        <v>-3.4110737463166032</v>
      </c>
      <c r="T43" s="19">
        <f t="shared" si="13"/>
        <v>-3.892961978108346</v>
      </c>
      <c r="U43" s="19"/>
      <c r="V43" s="19">
        <f t="shared" ref="V43" si="14">(V39-V41)</f>
        <v>-2.518684076057383</v>
      </c>
    </row>
    <row r="44" spans="1:23" ht="51" customHeight="1" x14ac:dyDescent="0.3">
      <c r="B44" s="14"/>
      <c r="C44" s="14"/>
      <c r="D44" s="14"/>
      <c r="F44" s="44" t="s">
        <v>4</v>
      </c>
      <c r="G44" s="45"/>
      <c r="H44" s="46"/>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47" t="s">
        <v>1355</v>
      </c>
      <c r="G47" s="47"/>
      <c r="H47" s="48"/>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Cornwall</v>
      </c>
      <c r="G48" s="10"/>
      <c r="H48" s="11"/>
      <c r="I48" s="12">
        <f>IF(VLOOKUP($F48,absentees!$B$10:$Q$468,absentees!O$1,FALSE)=0,"",VLOOKUP($F48,absentees!$B$10:$Q$468,absentees!O$1,FALSE))</f>
        <v>13.90648</v>
      </c>
      <c r="J48" s="13">
        <f>IF(VLOOKUP($F48,absentees!$B$10:$Q$468,absentees!P$1,FALSE)=0,"",VLOOKUP($F48,absentees!$B$10:$Q$468,absentees!P$1,FALSE))</f>
        <v>12.903130000000001</v>
      </c>
      <c r="K48" s="13">
        <f>IF(VLOOKUP($F48,absentees!$B$10:$Q$468,absentees!Q$1,FALSE)=0,"",VLOOKUP($F48,absentees!$B$10:$Q$468,absentees!Q$1,FALSE))</f>
        <v>29.66863</v>
      </c>
      <c r="L48" s="41"/>
      <c r="M48" s="28"/>
      <c r="N48" s="28"/>
      <c r="O48" s="28"/>
      <c r="P48" s="28"/>
      <c r="Q48" s="28"/>
      <c r="R48" s="28"/>
      <c r="S48" s="28"/>
      <c r="T48" s="28"/>
    </row>
    <row r="49" spans="1:20" ht="51" customHeight="1" x14ac:dyDescent="0.3">
      <c r="B49" s="14"/>
      <c r="C49" s="14"/>
      <c r="D49" s="14"/>
      <c r="F49" s="49" t="s">
        <v>2</v>
      </c>
      <c r="G49" s="50"/>
      <c r="H49" s="51"/>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52" t="s">
        <v>3</v>
      </c>
      <c r="G50" s="53"/>
      <c r="H50" s="54"/>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Cornwall to Rural as a Region</v>
      </c>
      <c r="G51" s="56"/>
      <c r="H51" s="57"/>
      <c r="I51" s="19">
        <f>(I48-I49)</f>
        <v>0.64284049264490761</v>
      </c>
      <c r="J51" s="19">
        <f>(J48-J49)</f>
        <v>0.73423258949899761</v>
      </c>
      <c r="K51" s="19">
        <f>(K48-K49)</f>
        <v>3.3471467563366346</v>
      </c>
      <c r="L51" s="42"/>
      <c r="M51" s="29"/>
      <c r="N51" s="29"/>
      <c r="O51" s="29"/>
      <c r="P51" s="29"/>
      <c r="Q51" s="29"/>
      <c r="R51" s="29"/>
      <c r="S51" s="29"/>
      <c r="T51" s="29"/>
    </row>
    <row r="52" spans="1:20" ht="51" customHeight="1" x14ac:dyDescent="0.3">
      <c r="B52" s="14"/>
      <c r="C52" s="14"/>
      <c r="D52" s="14"/>
      <c r="F52" s="44" t="str">
        <f>"% Gap - "&amp;F48&amp;" to England"</f>
        <v>% Gap - Cornwall to England</v>
      </c>
      <c r="G52" s="45"/>
      <c r="H52" s="46"/>
      <c r="I52" s="19">
        <f>(I48-I50)</f>
        <v>0.77034000000000091</v>
      </c>
      <c r="J52" s="19">
        <f>(J48-J50)</f>
        <v>-7.561999999999891E-2</v>
      </c>
      <c r="K52" s="19">
        <f>(K48-K50)</f>
        <v>6.1991499999999995</v>
      </c>
      <c r="L52" s="42"/>
      <c r="M52" s="29"/>
      <c r="N52" s="29"/>
      <c r="O52" s="29"/>
      <c r="P52" s="29"/>
      <c r="Q52" s="29"/>
      <c r="R52" s="29"/>
      <c r="S52" s="29"/>
      <c r="T52" s="29"/>
    </row>
    <row r="53" spans="1:20" ht="51" customHeight="1" x14ac:dyDescent="0.3">
      <c r="B53" s="14"/>
      <c r="C53" s="14"/>
      <c r="D53" s="14"/>
      <c r="F53" s="44" t="s">
        <v>4</v>
      </c>
      <c r="G53" s="45"/>
      <c r="H53" s="46"/>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47" t="s">
        <v>1359</v>
      </c>
      <c r="G56" s="47"/>
      <c r="H56" s="48"/>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Cornwall</v>
      </c>
      <c r="G57" s="10"/>
      <c r="H57" s="11"/>
      <c r="I57" s="12">
        <f>IF(VLOOKUP($F57,'absentees FSM'!$B$10:$Q$468,'absentees FSM'!O$1,FALSE)=0,"",VLOOKUP($F57,'absentees FSM'!$B$10:$Q$468,'absentees FSM'!O$1,FALSE))</f>
        <v>26.118739999999999</v>
      </c>
      <c r="J57" s="13">
        <f>IF(VLOOKUP($F57,'absentees FSM'!$B$10:$Q$468,'absentees FSM'!P$1,FALSE)=0,"",VLOOKUP($F57,'absentees FSM'!$B$10:$Q$468,'absentees FSM'!P$1,FALSE))</f>
        <v>24.352709999999998</v>
      </c>
      <c r="K57" s="13">
        <f>IF(VLOOKUP($F57,'absentees FSM'!$B$10:$Q$468,'absentees FSM'!Q$1,FALSE)=0,"",VLOOKUP($F57,'absentees FSM'!$B$10:$Q$468,'absentees FSM'!Q$1,FALSE))</f>
        <v>41.436660000000003</v>
      </c>
      <c r="L57" s="41"/>
      <c r="M57" s="28"/>
      <c r="N57" s="28"/>
      <c r="O57" s="28"/>
      <c r="P57" s="28"/>
      <c r="Q57" s="28"/>
      <c r="R57" s="28"/>
      <c r="S57" s="28"/>
      <c r="T57" s="28"/>
    </row>
    <row r="58" spans="1:20" ht="51" customHeight="1" x14ac:dyDescent="0.3">
      <c r="B58" s="14"/>
      <c r="C58" s="14"/>
      <c r="D58" s="14"/>
      <c r="F58" s="49" t="s">
        <v>2</v>
      </c>
      <c r="G58" s="50"/>
      <c r="H58" s="51"/>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52" t="s">
        <v>3</v>
      </c>
      <c r="G59" s="53"/>
      <c r="H59" s="54"/>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Cornwall to Rural as a Region</v>
      </c>
      <c r="G60" s="56"/>
      <c r="H60" s="57"/>
      <c r="I60" s="19">
        <f>(I57-I58)</f>
        <v>0.86754728639583689</v>
      </c>
      <c r="J60" s="19">
        <f>(J57-J58)</f>
        <v>5.1930081400243466E-2</v>
      </c>
      <c r="K60" s="19">
        <f>(K57-K58)</f>
        <v>3.1430786838174356</v>
      </c>
      <c r="L60" s="42"/>
      <c r="M60" s="29"/>
      <c r="N60" s="29"/>
      <c r="O60" s="29"/>
      <c r="P60" s="29"/>
      <c r="Q60" s="29"/>
      <c r="R60" s="29"/>
      <c r="S60" s="29"/>
      <c r="T60" s="29"/>
    </row>
    <row r="61" spans="1:20" ht="51" customHeight="1" x14ac:dyDescent="0.3">
      <c r="B61" s="14"/>
      <c r="C61" s="14"/>
      <c r="D61" s="14"/>
      <c r="F61" s="44" t="str">
        <f>"% Gap - "&amp;F57&amp;" to England"</f>
        <v>% Gap - Cornwall to England</v>
      </c>
      <c r="G61" s="45"/>
      <c r="H61" s="46"/>
      <c r="I61" s="19">
        <f>(I57-I59)</f>
        <v>2.3520900000000005</v>
      </c>
      <c r="J61" s="19">
        <f>(J57-J59)</f>
        <v>0.29563999999999879</v>
      </c>
      <c r="K61" s="19">
        <f>(K57-K59)</f>
        <v>7.834140000000005</v>
      </c>
      <c r="L61" s="42"/>
      <c r="M61" s="29"/>
      <c r="N61" s="29"/>
      <c r="O61" s="29"/>
      <c r="P61" s="29"/>
      <c r="Q61" s="29"/>
      <c r="R61" s="29"/>
      <c r="S61" s="29"/>
      <c r="T61" s="29"/>
    </row>
    <row r="62" spans="1:20" ht="51" customHeight="1" x14ac:dyDescent="0.3">
      <c r="B62" s="14"/>
      <c r="C62" s="14"/>
      <c r="D62" s="14"/>
      <c r="F62" s="44" t="s">
        <v>4</v>
      </c>
      <c r="G62" s="45"/>
      <c r="H62" s="46"/>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Ts+7NyCV8C3qRzIYehx7+bTYp8qYdCch4ArWZ9g7RwdFn6Kjah6X1qp0aL28djoB1S/iRYRlbeAhtwpRLqBLxA==" saltValue="v/QH26O9M9VT1xmDMp9acw==" spinCount="100000" sheet="1" objects="1" scenarios="1"/>
  <protectedRanges>
    <protectedRange sqref="B4" name="Range1"/>
  </protectedRanges>
  <mergeCells count="37">
    <mergeCell ref="F49:H49"/>
    <mergeCell ref="F50:H50"/>
    <mergeCell ref="F26:H26"/>
    <mergeCell ref="F38:H38"/>
    <mergeCell ref="F40:H40"/>
    <mergeCell ref="F41:H41"/>
    <mergeCell ref="F42:H42"/>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2023-01-18T12:54:33Z</dcterms:modified>
</cp:coreProperties>
</file>