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10" documentId="8_{45029368-4E74-48FC-8655-2675943DE148}" xr6:coauthVersionLast="47" xr6:coauthVersionMax="47" xr10:uidLastSave="{2E200D42-4241-452B-B876-13F728347E7F}"/>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<sst xmlns="http://schemas.openxmlformats.org/spreadsheetml/2006/main" count="9432" uniqueCount="1374">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</sst>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61.8</c:v>
                </c:pt>
                <c:pt idx="1">
                  <c:v>66.5</c:v>
                </c:pt>
                <c:pt idx="2">
                  <c:v>70.3</c:v>
                </c:pt>
                <c:pt idx="3">
                  <c:v>71</c:v>
                </c:pt>
                <c:pt idx="4">
                  <c:v>69.900000000000006</c:v>
                </c:pt>
                <c:pt idx="5">
                  <c:v>70.7</c:v>
                </c:pt>
                <c:pt idx="6">
                  <c:v>72.099999999999994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54</c:v>
                </c:pt>
                <c:pt idx="1">
                  <c:v>62</c:v>
                </c:pt>
                <c:pt idx="2">
                  <c:v>64</c:v>
                </c:pt>
                <c:pt idx="3">
                  <c:v>64</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84.93150684931507</c:v>
                </c:pt>
                <c:pt idx="2">
                  <c:v>84.890109890109883</c:v>
                </c:pt>
                <c:pt idx="3">
                  <c:v>83.791208791208788</c:v>
                </c:pt>
                <c:pt idx="4">
                  <c:v>85.792349726775953</c:v>
                </c:pt>
                <c:pt idx="5">
                  <c:v>85.245901639344268</c:v>
                </c:pt>
                <c:pt idx="6">
                  <c:v>84.972677595628426</c:v>
                </c:pt>
                <c:pt idx="7">
                  <c:v>84.383561643835606</c:v>
                </c:pt>
                <c:pt idx="9">
                  <c:v>84.383561643835606</c:v>
                </c:pt>
                <c:pt idx="10">
                  <c:v>84.109589041095887</c:v>
                </c:pt>
                <c:pt idx="11">
                  <c:v>84.657534246575338</c:v>
                </c:pt>
                <c:pt idx="13">
                  <c:v>86.338797814207652</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12.04166</c:v>
                </c:pt>
                <c:pt idx="1">
                  <c:v>12.18679</c:v>
                </c:pt>
                <c:pt idx="2">
                  <c:v>29.212949999999999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Devon</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24.351569999999999</c:v>
                </c:pt>
                <c:pt idx="1">
                  <c:v>25.264240000000001</c:v>
                </c:pt>
                <c:pt idx="2">
                  <c:v>42.279600000000002</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Torridge</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68.085106379999999</c:v>
                </c:pt>
                <c:pt idx="1">
                  <c:v>70</c:v>
                </c:pt>
                <c:pt idx="2">
                  <c:v>67.830882349999996</c:v>
                </c:pt>
                <c:pt idx="3">
                  <c:v>69.902912619999995</c:v>
                </c:pt>
                <c:pt idx="4">
                  <c:v>59.304703480000001</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significantly higher than the rural and England situations, but a slower rate of increase saw the gap close by the end of the period.</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617220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2631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above the rural and in line with the England situations, but by the end of the period the relative position of Devon's percentage had moved in line with the rural situation and below the England position.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was generally above the rural situation but below the England position for the period considered here.</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step increase from 2020/21 to 2021/22 saw Devon's percentage move from being below or in line with the rural and England situations to being greater than both.</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increased over this period taking it from in line with to above both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Torridge was consistently below the rural and England situations and experienced a marked drop in 2020/21 increasing the gap to both.</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282</v>
      </c>
      <c r="C4" s="4"/>
      <c r="D4" s="4"/>
    </row>
    <row r="9" spans="1:20" s="5" customFormat="1" ht="15" thickBot="1" x14ac:dyDescent="0.35"/>
    <row r="11" spans="1:20" ht="31.8" thickBot="1" x14ac:dyDescent="0.35">
      <c r="A11" s="26" t="s">
        <v>1328</v>
      </c>
      <c r="B11" s="34" t="s">
        <v>1329</v>
      </c>
      <c r="C11" s="6"/>
      <c r="D11" s="6"/>
      <c r="F11" s="53" t="s">
        <v>1328</v>
      </c>
      <c r="G11" s="53"/>
      <c r="H11" s="54"/>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Devon</v>
      </c>
      <c r="G12" s="10"/>
      <c r="H12" s="11"/>
      <c r="I12" s="12">
        <f>IF(VLOOKUP($F12,'early learning goals'!$B$10:$AC$468,'early learning goals'!W$1,FALSE)=0,"",VLOOKUP($F12,'early learning goals'!$B$10:$AC$468,'early learning goals'!W$1,FALSE))</f>
        <v>61.8</v>
      </c>
      <c r="J12" s="13">
        <f>IF(VLOOKUP($F12,'early learning goals'!$B$10:$AC$468,'early learning goals'!X$1,FALSE)=0,"",VLOOKUP($F12,'early learning goals'!$B$10:$AC$468,'early learning goals'!X$1,FALSE))</f>
        <v>66.5</v>
      </c>
      <c r="K12" s="13">
        <f>IF(VLOOKUP($F12,'early learning goals'!$B$10:$AC$468,'early learning goals'!Y$1,FALSE)=0,"",VLOOKUP($F12,'early learning goals'!$B$10:$AC$468,'early learning goals'!Y$1,FALSE))</f>
        <v>70.3</v>
      </c>
      <c r="L12" s="13">
        <f>IF(VLOOKUP($F12,'early learning goals'!$B$10:$AC$468,'early learning goals'!Z$1,FALSE)=0,"",VLOOKUP($F12,'early learning goals'!$B$10:$AC$468,'early learning goals'!Z$1,FALSE))</f>
        <v>71</v>
      </c>
      <c r="M12" s="13">
        <f>IF(VLOOKUP($F12,'early learning goals'!$B$10:$AC$468,'early learning goals'!AA$1,FALSE)=0,"",VLOOKUP($F12,'early learning goals'!$B$10:$AC$468,'early learning goals'!AA$1,FALSE))</f>
        <v>69.900000000000006</v>
      </c>
      <c r="N12" s="13">
        <f>IF(VLOOKUP($F12,'early learning goals'!$B$10:$AC$468,'early learning goals'!AB$1,FALSE)=0,"",VLOOKUP($F12,'early learning goals'!$B$10:$AC$468,'early learning goals'!AB$1,FALSE))</f>
        <v>70.7</v>
      </c>
      <c r="O12" s="13">
        <f>IF(VLOOKUP($F12,'early learning goals'!$B$10:$AC$468,'early learning goals'!AC$1,FALSE)=0,"",VLOOKUP($F12,'early learning goals'!$B$10:$AC$468,'early learning goals'!AC$1,FALSE))</f>
        <v>72.099999999999994</v>
      </c>
      <c r="P12" s="41"/>
      <c r="Q12" s="28"/>
      <c r="R12" s="28"/>
      <c r="S12" s="28"/>
      <c r="T12" s="28"/>
    </row>
    <row r="13" spans="1:20" ht="51" customHeight="1" x14ac:dyDescent="0.3">
      <c r="B13" s="14"/>
      <c r="C13" s="14"/>
      <c r="D13" s="14"/>
      <c r="F13" s="44" t="s">
        <v>2</v>
      </c>
      <c r="G13" s="45"/>
      <c r="H13" s="46"/>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47" t="s">
        <v>3</v>
      </c>
      <c r="G14" s="48"/>
      <c r="H14" s="49"/>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Devon to Rural as a Region</v>
      </c>
      <c r="G15" s="56"/>
      <c r="H15" s="57"/>
      <c r="I15" s="19">
        <f>(I12-I13)</f>
        <v>12.491948851296733</v>
      </c>
      <c r="J15" s="19">
        <f>(J12-J13)</f>
        <v>7.325022933743675</v>
      </c>
      <c r="K15" s="19">
        <f t="shared" ref="K15:O15" si="0">(K12-K13)</f>
        <v>5.6271191039107009</v>
      </c>
      <c r="L15" s="19">
        <f t="shared" si="0"/>
        <v>2.9855364507806144</v>
      </c>
      <c r="M15" s="19">
        <f t="shared" si="0"/>
        <v>0.48689254452158082</v>
      </c>
      <c r="N15" s="19">
        <f t="shared" si="0"/>
        <v>0.32384876393601303</v>
      </c>
      <c r="O15" s="19">
        <f t="shared" si="0"/>
        <v>1.0193060639821709</v>
      </c>
      <c r="P15" s="42"/>
      <c r="Q15" s="29"/>
      <c r="R15" s="29"/>
      <c r="S15" s="29"/>
      <c r="T15" s="29"/>
    </row>
    <row r="16" spans="1:20" ht="51" customHeight="1" x14ac:dyDescent="0.3">
      <c r="B16" s="14"/>
      <c r="C16" s="14"/>
      <c r="D16" s="14"/>
      <c r="F16" s="50" t="str">
        <f>"% Gap - "&amp;F12&amp;" to England"</f>
        <v>% Gap - Devon to England</v>
      </c>
      <c r="G16" s="51"/>
      <c r="H16" s="52"/>
      <c r="I16" s="19">
        <f>(I12-I14)</f>
        <v>12.899999999999999</v>
      </c>
      <c r="J16" s="19">
        <f>(J12-J14)</f>
        <v>8.5</v>
      </c>
      <c r="K16" s="19">
        <f t="shared" ref="K16:O16" si="1">(K12-K14)</f>
        <v>6.2000000000000028</v>
      </c>
      <c r="L16" s="19">
        <f t="shared" si="1"/>
        <v>3.7000000000000028</v>
      </c>
      <c r="M16" s="19">
        <f t="shared" si="1"/>
        <v>0.90000000000000568</v>
      </c>
      <c r="N16" s="19">
        <f t="shared" si="1"/>
        <v>0.5</v>
      </c>
      <c r="O16" s="19">
        <f t="shared" si="1"/>
        <v>1.3999999999999915</v>
      </c>
      <c r="P16" s="42"/>
      <c r="Q16" s="29"/>
      <c r="R16" s="29"/>
      <c r="S16" s="29"/>
      <c r="T16" s="29"/>
    </row>
    <row r="17" spans="1:20" ht="51" customHeight="1" x14ac:dyDescent="0.3">
      <c r="B17" s="14"/>
      <c r="C17" s="14"/>
      <c r="D17" s="14"/>
      <c r="F17" s="50" t="s">
        <v>4</v>
      </c>
      <c r="G17" s="51"/>
      <c r="H17" s="52"/>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53" t="s">
        <v>1333</v>
      </c>
      <c r="G20" s="53"/>
      <c r="H20" s="54"/>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Devon</v>
      </c>
      <c r="G21" s="10"/>
      <c r="H21" s="11"/>
      <c r="I21" s="12">
        <f>IF(VLOOKUP($F21,'key stage 2'!$B$10:$L$468,'key stage 2'!E$1,FALSE)=0,"",VLOOKUP($F21,'key stage 2'!$B$10:$L$468,'key stage 2'!E$1,FALSE))</f>
        <v>54</v>
      </c>
      <c r="J21" s="13">
        <f>IF(VLOOKUP($F21,'key stage 2'!$B$10:$L$468,'key stage 2'!F$1,FALSE)=0,"",VLOOKUP($F21,'key stage 2'!$B$10:$L$468,'key stage 2'!F$1,FALSE))</f>
        <v>62</v>
      </c>
      <c r="K21" s="13">
        <f>IF(VLOOKUP($F21,'key stage 2'!$B$10:$L$468,'key stage 2'!G$1,FALSE)=0,"",VLOOKUP($F21,'key stage 2'!$B$10:$L$468,'key stage 2'!G$1,FALSE))</f>
        <v>64</v>
      </c>
      <c r="L21" s="13">
        <f>IF(VLOOKUP($F21,'key stage 2'!$B$10:$L$468,'key stage 2'!H$1,FALSE)=0,"",VLOOKUP($F21,'key stage 2'!$B$10:$L$468,'key stage 2'!H$1,FALSE))</f>
        <v>64</v>
      </c>
      <c r="M21" s="13"/>
      <c r="N21" s="13"/>
      <c r="O21" s="35">
        <f>IF(VLOOKUP($F21,'key stage 2'!$B$10:$L$468,'key stage 2'!K$1,FALSE)=0,"",VLOOKUP($F21,'key stage 2'!$B$10:$L$468,'key stage 2'!K$1,FALSE))</f>
        <v>55</v>
      </c>
      <c r="P21" s="41"/>
      <c r="Q21" s="28"/>
      <c r="R21" s="28"/>
      <c r="S21" s="28"/>
      <c r="T21" s="28"/>
    </row>
    <row r="22" spans="1:20" ht="51" customHeight="1" x14ac:dyDescent="0.3">
      <c r="B22" s="14"/>
      <c r="C22" s="14"/>
      <c r="D22" s="14"/>
      <c r="F22" s="44" t="s">
        <v>2</v>
      </c>
      <c r="G22" s="45"/>
      <c r="H22" s="46"/>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47" t="s">
        <v>3</v>
      </c>
      <c r="G23" s="48"/>
      <c r="H23" s="49"/>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Devon to Rural as a Region</v>
      </c>
      <c r="G24" s="56"/>
      <c r="H24" s="57"/>
      <c r="I24" s="19">
        <f>(I21-I22)</f>
        <v>4.6190476190476204</v>
      </c>
      <c r="J24" s="19">
        <f>(J21-J22)</f>
        <v>5.1428571428571459</v>
      </c>
      <c r="K24" s="19">
        <f t="shared" ref="K24:O24" si="3">(K21-K22)</f>
        <v>4.4285714285714306</v>
      </c>
      <c r="L24" s="19">
        <f t="shared" si="3"/>
        <v>0.60000000000000142</v>
      </c>
      <c r="M24" s="19"/>
      <c r="N24" s="19"/>
      <c r="O24" s="19">
        <f t="shared" si="3"/>
        <v>4.9999999999997158E-2</v>
      </c>
      <c r="P24" s="42"/>
      <c r="Q24" s="29"/>
      <c r="R24" s="29"/>
      <c r="S24" s="29"/>
      <c r="T24" s="29"/>
    </row>
    <row r="25" spans="1:20" ht="51" customHeight="1" x14ac:dyDescent="0.3">
      <c r="B25" s="14"/>
      <c r="C25" s="14"/>
      <c r="D25" s="14"/>
      <c r="F25" s="50" t="str">
        <f>"% Gap - "&amp;F21&amp;" to England"</f>
        <v>% Gap - Devon to England</v>
      </c>
      <c r="G25" s="51"/>
      <c r="H25" s="52"/>
      <c r="I25" s="19">
        <f>(I21-I23)</f>
        <v>0</v>
      </c>
      <c r="J25" s="19">
        <f>(J21-J23)</f>
        <v>0</v>
      </c>
      <c r="K25" s="19">
        <f t="shared" ref="K25:O25" si="4">(K21-K23)</f>
        <v>-1</v>
      </c>
      <c r="L25" s="19">
        <f t="shared" si="4"/>
        <v>-1</v>
      </c>
      <c r="M25" s="19"/>
      <c r="N25" s="19"/>
      <c r="O25" s="19">
        <f t="shared" si="4"/>
        <v>-3</v>
      </c>
      <c r="P25" s="42"/>
      <c r="Q25" s="29"/>
      <c r="R25" s="29"/>
      <c r="S25" s="29"/>
      <c r="T25" s="29"/>
    </row>
    <row r="26" spans="1:20" ht="51" customHeight="1" x14ac:dyDescent="0.3">
      <c r="B26" s="14"/>
      <c r="C26" s="14"/>
      <c r="D26" s="14"/>
      <c r="F26" s="50" t="s">
        <v>4</v>
      </c>
      <c r="G26" s="51"/>
      <c r="H26" s="52"/>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53" t="s">
        <v>1360</v>
      </c>
      <c r="G29" s="53"/>
      <c r="H29" s="54"/>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Torridge</v>
      </c>
      <c r="G30" s="10"/>
      <c r="H30" s="11"/>
      <c r="I30" s="12">
        <f>IF(VLOOKUP($F30,'level 2 maths eng'!$B$10:$L$468,'level 2 maths eng'!E$1,FALSE)=0,"",VLOOKUP($F30,'level 2 maths eng'!$B$10:$L$468,'level 2 maths eng'!E$1,FALSE))</f>
        <v>68.085106379999999</v>
      </c>
      <c r="J30" s="13">
        <f>IF(VLOOKUP($F30,'level 2 maths eng'!$B$10:$L$468,'level 2 maths eng'!F$1,FALSE)=0,"",VLOOKUP($F30,'level 2 maths eng'!$B$10:$L$468,'level 2 maths eng'!F$1,FALSE))</f>
        <v>70</v>
      </c>
      <c r="K30" s="13">
        <f>IF(VLOOKUP($F30,'level 2 maths eng'!$B$10:$L$468,'level 2 maths eng'!G$1,FALSE)=0,"",VLOOKUP($F30,'level 2 maths eng'!$B$10:$L$468,'level 2 maths eng'!G$1,FALSE))</f>
        <v>67.830882349999996</v>
      </c>
      <c r="L30" s="13">
        <f>IF(VLOOKUP($F30,'level 2 maths eng'!$B$10:$L$468,'level 2 maths eng'!H$1,FALSE)=0,"",VLOOKUP($F30,'level 2 maths eng'!$B$10:$L$468,'level 2 maths eng'!H$1,FALSE))</f>
        <v>69.902912619999995</v>
      </c>
      <c r="M30" s="35">
        <f>IF(VLOOKUP($F30,'level 2 maths eng'!$B$10:$L$468,'level 2 maths eng'!I$1,FALSE)=0,"",VLOOKUP($F30,'level 2 maths eng'!$B$10:$L$468,'level 2 maths eng'!I$1,FALSE))</f>
        <v>59.304703480000001</v>
      </c>
      <c r="N30" s="41"/>
      <c r="O30" s="28"/>
      <c r="P30" s="28"/>
      <c r="Q30" s="28"/>
      <c r="R30" s="28"/>
      <c r="S30" s="28"/>
      <c r="T30" s="28"/>
    </row>
    <row r="31" spans="1:20" ht="51" customHeight="1" x14ac:dyDescent="0.3">
      <c r="B31" s="14"/>
      <c r="C31" s="14"/>
      <c r="D31" s="14"/>
      <c r="F31" s="44" t="s">
        <v>2</v>
      </c>
      <c r="G31" s="45"/>
      <c r="H31" s="46"/>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47" t="s">
        <v>3</v>
      </c>
      <c r="G32" s="48"/>
      <c r="H32" s="49"/>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Torridge to Rural as a Region</v>
      </c>
      <c r="G33" s="56"/>
      <c r="H33" s="57"/>
      <c r="I33" s="19">
        <f>(I30-I31)</f>
        <v>-5.1738830790109915</v>
      </c>
      <c r="J33" s="19">
        <f>(J30-J31)</f>
        <v>-3.2001885925274962</v>
      </c>
      <c r="K33" s="19">
        <f t="shared" ref="K33:M33" si="6">(K30-K31)</f>
        <v>-5.4363703318181678</v>
      </c>
      <c r="L33" s="19">
        <f t="shared" si="6"/>
        <v>-3.3707320152272615</v>
      </c>
      <c r="M33" s="19">
        <f t="shared" si="6"/>
        <v>-14.984775663928545</v>
      </c>
      <c r="N33" s="42"/>
      <c r="O33" s="29"/>
      <c r="P33" s="29"/>
      <c r="Q33" s="29"/>
      <c r="R33" s="29"/>
      <c r="S33" s="29"/>
      <c r="T33" s="29"/>
    </row>
    <row r="34" spans="1:23" ht="51" customHeight="1" x14ac:dyDescent="0.3">
      <c r="B34" s="14"/>
      <c r="C34" s="14"/>
      <c r="D34" s="14"/>
      <c r="F34" s="50" t="str">
        <f>"% Gap - "&amp;F30&amp;" to England"</f>
        <v>% Gap - Torridge to England</v>
      </c>
      <c r="G34" s="51"/>
      <c r="H34" s="52"/>
      <c r="I34" s="19">
        <f>(I30-I32)</f>
        <v>-3.4257566499999967</v>
      </c>
      <c r="J34" s="19">
        <f>(J30-J32)</f>
        <v>-0.97021218000000431</v>
      </c>
      <c r="K34" s="19">
        <f t="shared" ref="K34:M34" si="7">(K30-K32)</f>
        <v>-3.4950301900000085</v>
      </c>
      <c r="L34" s="19">
        <f t="shared" si="7"/>
        <v>-0.95160617999999886</v>
      </c>
      <c r="M34" s="19">
        <f t="shared" si="7"/>
        <v>-13.695121020000002</v>
      </c>
      <c r="N34" s="42"/>
      <c r="O34" s="29"/>
      <c r="P34" s="29"/>
      <c r="Q34" s="29"/>
      <c r="R34" s="29"/>
      <c r="S34" s="29"/>
      <c r="T34" s="29"/>
    </row>
    <row r="35" spans="1:23" ht="51" customHeight="1" x14ac:dyDescent="0.3">
      <c r="B35" s="14"/>
      <c r="C35" s="14"/>
      <c r="D35" s="14"/>
      <c r="F35" s="50" t="s">
        <v>4</v>
      </c>
      <c r="G35" s="51"/>
      <c r="H35" s="52"/>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53" t="s">
        <v>1335</v>
      </c>
      <c r="G38" s="53"/>
      <c r="H38" s="54"/>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Devon</v>
      </c>
      <c r="G39" s="10"/>
      <c r="H39" s="11"/>
      <c r="I39" s="12">
        <f>IF(VLOOKUP($F39,ofsted!$B$10:$AR$468,ofsted!AG$1,FALSE)=0,"",VLOOKUP($F39,ofsted!$B$10:$AR$468,ofsted!AG$1,FALSE))</f>
        <v>86</v>
      </c>
      <c r="J39" s="13">
        <f>IF(VLOOKUP($F39,ofsted!$B$10:$AR$468,ofsted!AH$1,FALSE)=0,"",VLOOKUP($F39,ofsted!$B$10:$AR$468,ofsted!AH$1,FALSE))</f>
        <v>84.93150684931507</v>
      </c>
      <c r="K39" s="13">
        <f>IF(VLOOKUP($F39,ofsted!$B$10:$AR$468,ofsted!AI$1,FALSE)=0,"",VLOOKUP($F39,ofsted!$B$10:$AR$468,ofsted!AI$1,FALSE))</f>
        <v>84.890109890109883</v>
      </c>
      <c r="L39" s="13">
        <f>IF(VLOOKUP($F39,ofsted!$B$10:$AR$468,ofsted!AJ$1,FALSE)=0,"",VLOOKUP($F39,ofsted!$B$10:$AR$468,ofsted!AJ$1,FALSE))</f>
        <v>83.791208791208788</v>
      </c>
      <c r="M39" s="13">
        <f>IF(VLOOKUP($F39,ofsted!$B$10:$AR$468,ofsted!AK$1,FALSE)=0,"",VLOOKUP($F39,ofsted!$B$10:$AR$468,ofsted!AK$1,FALSE))</f>
        <v>85.792349726775953</v>
      </c>
      <c r="N39" s="13">
        <f>IF(VLOOKUP($F39,ofsted!$B$10:$AR$468,ofsted!AL$1,FALSE)=0,"",VLOOKUP($F39,ofsted!$B$10:$AR$468,ofsted!AL$1,FALSE))</f>
        <v>85.245901639344268</v>
      </c>
      <c r="O39" s="13">
        <f>IF(VLOOKUP($F39,ofsted!$B$10:$AR$468,ofsted!AM$1,FALSE)=0,"",VLOOKUP($F39,ofsted!$B$10:$AR$468,ofsted!AM$1,FALSE))</f>
        <v>84.972677595628426</v>
      </c>
      <c r="P39" s="13">
        <f>IF(VLOOKUP($F39,ofsted!$B$10:$AR$468,ofsted!AN$1,FALSE)=0,"",VLOOKUP($F39,ofsted!$B$10:$AR$468,ofsted!AN$1,FALSE))</f>
        <v>84.383561643835606</v>
      </c>
      <c r="Q39" s="13"/>
      <c r="R39" s="13">
        <f>IF(VLOOKUP($F39,ofsted!$B$10:$AR$468,ofsted!AO$1,FALSE)=0,"",VLOOKUP($F39,ofsted!$B$10:$AR$468,ofsted!AO$1,FALSE))</f>
        <v>84.383561643835606</v>
      </c>
      <c r="S39" s="13">
        <f>IF(VLOOKUP($F39,ofsted!$B$10:$AR$468,ofsted!AP$1,FALSE)=0,"",VLOOKUP($F39,ofsted!$B$10:$AR$468,ofsted!AP$1,FALSE))</f>
        <v>84.109589041095887</v>
      </c>
      <c r="T39" s="13">
        <f>IF(VLOOKUP($F39,ofsted!$B$10:$AR$468,ofsted!AQ$1,FALSE)=0,"",VLOOKUP($F39,ofsted!$B$10:$AR$468,ofsted!AQ$1,FALSE))</f>
        <v>84.657534246575338</v>
      </c>
      <c r="U39" s="13"/>
      <c r="V39" s="13">
        <f>IF(VLOOKUP($F39,ofsted!$B$10:$AR$468,ofsted!AR$1,FALSE)=0,"",VLOOKUP($F39,ofsted!$B$10:$AR$468,ofsted!AR$1,FALSE))</f>
        <v>86.338797814207652</v>
      </c>
    </row>
    <row r="40" spans="1:23" ht="51" customHeight="1" x14ac:dyDescent="0.3">
      <c r="B40" s="14"/>
      <c r="C40" s="14"/>
      <c r="D40" s="14"/>
      <c r="F40" s="44" t="s">
        <v>2</v>
      </c>
      <c r="G40" s="45"/>
      <c r="H40" s="46"/>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47" t="s">
        <v>3</v>
      </c>
      <c r="G41" s="48"/>
      <c r="H41" s="49"/>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Devon to Rural as a Region</v>
      </c>
      <c r="G42" s="56"/>
      <c r="H42" s="57"/>
      <c r="I42" s="19">
        <f>(I39-I40)</f>
        <v>1.095146461406884</v>
      </c>
      <c r="J42" s="19">
        <f>(J39-J40)</f>
        <v>0.42446459579394968</v>
      </c>
      <c r="K42" s="19">
        <f t="shared" ref="K42:P42" si="9">(K39-K40)</f>
        <v>0.58728696453246698</v>
      </c>
      <c r="L42" s="19">
        <f t="shared" si="9"/>
        <v>0.14435115974235657</v>
      </c>
      <c r="M42" s="19">
        <f t="shared" si="9"/>
        <v>1.4828157378918121</v>
      </c>
      <c r="N42" s="19">
        <f t="shared" si="9"/>
        <v>0.93847282324493619</v>
      </c>
      <c r="O42" s="19">
        <f t="shared" si="9"/>
        <v>0.71143562560700957</v>
      </c>
      <c r="P42" s="19">
        <f t="shared" si="9"/>
        <v>0.34328743646628368</v>
      </c>
      <c r="Q42" s="19"/>
      <c r="R42" s="19">
        <f t="shared" ref="R42:T42" si="10">(R39-R40)</f>
        <v>0.27020827329030794</v>
      </c>
      <c r="S42" s="19">
        <f t="shared" si="10"/>
        <v>-7.2658970939357914E-2</v>
      </c>
      <c r="T42" s="19">
        <f t="shared" si="10"/>
        <v>0.11168835763861296</v>
      </c>
      <c r="U42" s="19"/>
      <c r="V42" s="19">
        <f t="shared" ref="V42" si="11">(V39-V40)</f>
        <v>0.52014719108775864</v>
      </c>
    </row>
    <row r="43" spans="1:23" ht="51" customHeight="1" x14ac:dyDescent="0.3">
      <c r="B43" s="14"/>
      <c r="C43" s="14"/>
      <c r="D43" s="14"/>
      <c r="F43" s="50" t="str">
        <f>"% Gap - "&amp;F39&amp;" to England"</f>
        <v>% Gap - Devon to England</v>
      </c>
      <c r="G43" s="51"/>
      <c r="H43" s="52"/>
      <c r="I43" s="19">
        <f>(I39-I41)</f>
        <v>0</v>
      </c>
      <c r="J43" s="19">
        <f>(J39-J41)</f>
        <v>-1.0684931506849296</v>
      </c>
      <c r="K43" s="19">
        <f t="shared" ref="K43:P43" si="12">(K39-K41)</f>
        <v>-0.6219978156292143</v>
      </c>
      <c r="L43" s="19">
        <f t="shared" si="12"/>
        <v>-1.5700429345160103</v>
      </c>
      <c r="M43" s="19">
        <f t="shared" si="12"/>
        <v>0.60903862690936705</v>
      </c>
      <c r="N43" s="19">
        <f t="shared" si="12"/>
        <v>-0.75272252942436069</v>
      </c>
      <c r="O43" s="19">
        <f t="shared" si="12"/>
        <v>-1.225191226712198</v>
      </c>
      <c r="P43" s="19">
        <f t="shared" si="12"/>
        <v>-1.9913465119322069</v>
      </c>
      <c r="Q43" s="19"/>
      <c r="R43" s="19">
        <f t="shared" ref="R43:T43" si="13">(R39-R41)</f>
        <v>-1.8953690146100826</v>
      </c>
      <c r="S43" s="19">
        <f t="shared" si="13"/>
        <v>-2.3339756799499582</v>
      </c>
      <c r="T43" s="19">
        <f t="shared" si="13"/>
        <v>-2.2679187062622503</v>
      </c>
      <c r="U43" s="19"/>
      <c r="V43" s="19">
        <f t="shared" ref="V43" si="14">(V39-V41)</f>
        <v>-1.7394530488533348</v>
      </c>
    </row>
    <row r="44" spans="1:23" ht="51" customHeight="1" x14ac:dyDescent="0.3">
      <c r="B44" s="14"/>
      <c r="C44" s="14"/>
      <c r="D44" s="14"/>
      <c r="F44" s="50" t="s">
        <v>4</v>
      </c>
      <c r="G44" s="51"/>
      <c r="H44" s="52"/>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53" t="s">
        <v>1355</v>
      </c>
      <c r="G47" s="53"/>
      <c r="H47" s="54"/>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Devon</v>
      </c>
      <c r="G48" s="10"/>
      <c r="H48" s="11"/>
      <c r="I48" s="12">
        <f>IF(VLOOKUP($F48,absentees!$B$10:$Q$468,absentees!O$1,FALSE)=0,"",VLOOKUP($F48,absentees!$B$10:$Q$468,absentees!O$1,FALSE))</f>
        <v>12.04166</v>
      </c>
      <c r="J48" s="13">
        <f>IF(VLOOKUP($F48,absentees!$B$10:$Q$468,absentees!P$1,FALSE)=0,"",VLOOKUP($F48,absentees!$B$10:$Q$468,absentees!P$1,FALSE))</f>
        <v>12.18679</v>
      </c>
      <c r="K48" s="13">
        <f>IF(VLOOKUP($F48,absentees!$B$10:$Q$468,absentees!Q$1,FALSE)=0,"",VLOOKUP($F48,absentees!$B$10:$Q$468,absentees!Q$1,FALSE))</f>
        <v>29.212949999999999</v>
      </c>
      <c r="L48" s="41"/>
      <c r="M48" s="28"/>
      <c r="N48" s="28"/>
      <c r="O48" s="28"/>
      <c r="P48" s="28"/>
      <c r="Q48" s="28"/>
      <c r="R48" s="28"/>
      <c r="S48" s="28"/>
      <c r="T48" s="28"/>
    </row>
    <row r="49" spans="1:20" ht="51" customHeight="1" x14ac:dyDescent="0.3">
      <c r="B49" s="14"/>
      <c r="C49" s="14"/>
      <c r="D49" s="14"/>
      <c r="F49" s="44" t="s">
        <v>2</v>
      </c>
      <c r="G49" s="45"/>
      <c r="H49" s="46"/>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47" t="s">
        <v>3</v>
      </c>
      <c r="G50" s="48"/>
      <c r="H50" s="49"/>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Devon to Rural as a Region</v>
      </c>
      <c r="G51" s="56"/>
      <c r="H51" s="57"/>
      <c r="I51" s="19">
        <f>(I48-I49)</f>
        <v>-1.2219795073550923</v>
      </c>
      <c r="J51" s="19">
        <f>(J48-J49)</f>
        <v>1.7892589498996969E-2</v>
      </c>
      <c r="K51" s="19">
        <f>(K48-K49)</f>
        <v>2.8914667563366336</v>
      </c>
      <c r="L51" s="42"/>
      <c r="M51" s="29"/>
      <c r="N51" s="29"/>
      <c r="O51" s="29"/>
      <c r="P51" s="29"/>
      <c r="Q51" s="29"/>
      <c r="R51" s="29"/>
      <c r="S51" s="29"/>
      <c r="T51" s="29"/>
    </row>
    <row r="52" spans="1:20" ht="51" customHeight="1" x14ac:dyDescent="0.3">
      <c r="B52" s="14"/>
      <c r="C52" s="14"/>
      <c r="D52" s="14"/>
      <c r="F52" s="50" t="str">
        <f>"% Gap - "&amp;F48&amp;" to England"</f>
        <v>% Gap - Devon to England</v>
      </c>
      <c r="G52" s="51"/>
      <c r="H52" s="52"/>
      <c r="I52" s="19">
        <f>(I48-I50)</f>
        <v>-1.094479999999999</v>
      </c>
      <c r="J52" s="19">
        <f>(J48-J50)</f>
        <v>-0.79195999999999955</v>
      </c>
      <c r="K52" s="19">
        <f>(K48-K50)</f>
        <v>5.7434699999999985</v>
      </c>
      <c r="L52" s="42"/>
      <c r="M52" s="29"/>
      <c r="N52" s="29"/>
      <c r="O52" s="29"/>
      <c r="P52" s="29"/>
      <c r="Q52" s="29"/>
      <c r="R52" s="29"/>
      <c r="S52" s="29"/>
      <c r="T52" s="29"/>
    </row>
    <row r="53" spans="1:20" ht="51" customHeight="1" x14ac:dyDescent="0.3">
      <c r="B53" s="14"/>
      <c r="C53" s="14"/>
      <c r="D53" s="14"/>
      <c r="F53" s="50" t="s">
        <v>4</v>
      </c>
      <c r="G53" s="51"/>
      <c r="H53" s="52"/>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53" t="s">
        <v>1359</v>
      </c>
      <c r="G56" s="53"/>
      <c r="H56" s="54"/>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Devon</v>
      </c>
      <c r="G57" s="10"/>
      <c r="H57" s="11"/>
      <c r="I57" s="12">
        <f>IF(VLOOKUP($F57,'absentees FSM'!$B$10:$Q$468,'absentees FSM'!O$1,FALSE)=0,"",VLOOKUP($F57,'absentees FSM'!$B$10:$Q$468,'absentees FSM'!O$1,FALSE))</f>
        <v>24.351569999999999</v>
      </c>
      <c r="J57" s="13">
        <f>IF(VLOOKUP($F57,'absentees FSM'!$B$10:$Q$468,'absentees FSM'!P$1,FALSE)=0,"",VLOOKUP($F57,'absentees FSM'!$B$10:$Q$468,'absentees FSM'!P$1,FALSE))</f>
        <v>25.264240000000001</v>
      </c>
      <c r="K57" s="13">
        <f>IF(VLOOKUP($F57,'absentees FSM'!$B$10:$Q$468,'absentees FSM'!Q$1,FALSE)=0,"",VLOOKUP($F57,'absentees FSM'!$B$10:$Q$468,'absentees FSM'!Q$1,FALSE))</f>
        <v>42.279600000000002</v>
      </c>
      <c r="L57" s="41"/>
      <c r="M57" s="28"/>
      <c r="N57" s="28"/>
      <c r="O57" s="28"/>
      <c r="P57" s="28"/>
      <c r="Q57" s="28"/>
      <c r="R57" s="28"/>
      <c r="S57" s="28"/>
      <c r="T57" s="28"/>
    </row>
    <row r="58" spans="1:20" ht="51" customHeight="1" x14ac:dyDescent="0.3">
      <c r="B58" s="14"/>
      <c r="C58" s="14"/>
      <c r="D58" s="14"/>
      <c r="F58" s="44" t="s">
        <v>2</v>
      </c>
      <c r="G58" s="45"/>
      <c r="H58" s="46"/>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47" t="s">
        <v>3</v>
      </c>
      <c r="G59" s="48"/>
      <c r="H59" s="49"/>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Devon to Rural as a Region</v>
      </c>
      <c r="G60" s="56"/>
      <c r="H60" s="57"/>
      <c r="I60" s="19">
        <f>(I57-I58)</f>
        <v>-0.89962271360416324</v>
      </c>
      <c r="J60" s="19">
        <f>(J57-J58)</f>
        <v>0.96346008140024608</v>
      </c>
      <c r="K60" s="19">
        <f>(K57-K58)</f>
        <v>3.9860186838174343</v>
      </c>
      <c r="L60" s="42"/>
      <c r="M60" s="29"/>
      <c r="N60" s="29"/>
      <c r="O60" s="29"/>
      <c r="P60" s="29"/>
      <c r="Q60" s="29"/>
      <c r="R60" s="29"/>
      <c r="S60" s="29"/>
      <c r="T60" s="29"/>
    </row>
    <row r="61" spans="1:20" ht="51" customHeight="1" x14ac:dyDescent="0.3">
      <c r="B61" s="14"/>
      <c r="C61" s="14"/>
      <c r="D61" s="14"/>
      <c r="F61" s="50" t="str">
        <f>"% Gap - "&amp;F57&amp;" to England"</f>
        <v>% Gap - Devon to England</v>
      </c>
      <c r="G61" s="51"/>
      <c r="H61" s="52"/>
      <c r="I61" s="19">
        <f>(I57-I59)</f>
        <v>0.58492000000000033</v>
      </c>
      <c r="J61" s="19">
        <f>(J57-J59)</f>
        <v>1.2071700000000014</v>
      </c>
      <c r="K61" s="19">
        <f>(K57-K59)</f>
        <v>8.6770800000000037</v>
      </c>
      <c r="L61" s="42"/>
      <c r="M61" s="29"/>
      <c r="N61" s="29"/>
      <c r="O61" s="29"/>
      <c r="P61" s="29"/>
      <c r="Q61" s="29"/>
      <c r="R61" s="29"/>
      <c r="S61" s="29"/>
      <c r="T61" s="29"/>
    </row>
    <row r="62" spans="1:20" ht="51" customHeight="1" x14ac:dyDescent="0.3">
      <c r="B62" s="14"/>
      <c r="C62" s="14"/>
      <c r="D62" s="14"/>
      <c r="F62" s="50" t="s">
        <v>4</v>
      </c>
      <c r="G62" s="51"/>
      <c r="H62" s="52"/>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c0CRkEaTy+Z+QPa2vEnea3VuBWaC1Cbrt/HaZS5xnUsaX3eEP+YUBOcvL6NP3hl71UOtqsofRaJpE+jnIGlumA==" saltValue="HnKoVIiiwQXgg7ERz17ZHg==" spinCount="100000" sheet="1" objects="1" scenarios="1"/>
  <protectedRanges>
    <protectedRange sqref="B4" name="Range1"/>
  </protectedRanges>
  <mergeCells count="37">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 ref="F17:H17"/>
    <mergeCell ref="A1:C2"/>
    <mergeCell ref="F11:H11"/>
    <mergeCell ref="F13:H13"/>
    <mergeCell ref="F14:H14"/>
    <mergeCell ref="F15:H15"/>
    <mergeCell ref="F16:H16"/>
    <mergeCell ref="F20:H20"/>
    <mergeCell ref="F22:H22"/>
    <mergeCell ref="F23:H23"/>
    <mergeCell ref="F24:H24"/>
    <mergeCell ref="F25:H25"/>
    <mergeCell ref="F49:H49"/>
    <mergeCell ref="F50:H50"/>
    <mergeCell ref="F26:H26"/>
    <mergeCell ref="F38:H38"/>
    <mergeCell ref="F40:H40"/>
    <mergeCell ref="F41:H41"/>
    <mergeCell ref="F42:H42"/>
    <mergeCell ref="F34:H34"/>
    <mergeCell ref="F35:H3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2023-01-20T14:28:07Z</dcterms:modified>
</cp:coreProperties>
</file>