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8DD98E07-3678-442C-9AED-E00660571034}" xr6:coauthVersionLast="47" xr6:coauthVersionMax="47" xr10:uidLastSave="{A13A4BD3-B4E6-45AB-BBE9-00E4227FED33}"/>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<sst xmlns="http://schemas.openxmlformats.org/spreadsheetml/2006/main" count="9140" uniqueCount="1378">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</sst>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14.271751446636625</c:v>
                </c:pt>
                <c:pt idx="1">
                  <c:v>24.842050973481758</c:v>
                </c:pt>
                <c:pt idx="2">
                  <c:v>17.818527809013062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1927</c:v>
                </c:pt>
                <c:pt idx="1">
                  <c:v>1378</c:v>
                </c:pt>
                <c:pt idx="2">
                  <c:v>1246</c:v>
                </c:pt>
                <c:pt idx="3">
                  <c:v>1151</c:v>
                </c:pt>
                <c:pt idx="4">
                  <c:v>1170</c:v>
                </c:pt>
                <c:pt idx="5">
                  <c:v>1249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39.5</c:v>
                </c:pt>
                <c:pt idx="1">
                  <c:v>42.2</c:v>
                </c:pt>
                <c:pt idx="2">
                  <c:v>42.7</c:v>
                </c:pt>
                <c:pt idx="3">
                  <c:v>45.5</c:v>
                </c:pt>
                <c:pt idx="4">
                  <c:v>45.1</c:v>
                </c:pt>
                <c:pt idx="5">
                  <c:v>42.5</c:v>
                </c:pt>
                <c:pt idx="6">
                  <c:v>44.4</c:v>
                </c:pt>
                <c:pt idx="7">
                  <c:v>43.2</c:v>
                </c:pt>
                <c:pt idx="8">
                  <c:v>47.2</c:v>
                </c:pt>
                <c:pt idx="9">
                  <c:v>50.1</c:v>
                </c:pt>
                <c:pt idx="10">
                  <c:v>52</c:v>
                </c:pt>
                <c:pt idx="11">
                  <c:v>51</c:v>
                </c:pt>
                <c:pt idx="12">
                  <c:v>51.9</c:v>
                </c:pt>
                <c:pt idx="13">
                  <c:v>54.1</c:v>
                </c:pt>
                <c:pt idx="14">
                  <c:v>54.4</c:v>
                </c:pt>
                <c:pt idx="15">
                  <c:v>54.2</c:v>
                </c:pt>
                <c:pt idx="16">
                  <c:v>54.9</c:v>
                </c:pt>
                <c:pt idx="17">
                  <c:v>52.7</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7625</c:v>
                </c:pt>
                <c:pt idx="1">
                  <c:v>7081</c:v>
                </c:pt>
                <c:pt idx="2">
                  <c:v>6439</c:v>
                </c:pt>
                <c:pt idx="3">
                  <c:v>5621</c:v>
                </c:pt>
                <c:pt idx="4">
                  <c:v>6150</c:v>
                </c:pt>
                <c:pt idx="5">
                  <c:v>5755</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Isle of Wight</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1037</c:v>
                </c:pt>
                <c:pt idx="1">
                  <c:v>1167</c:v>
                </c:pt>
                <c:pt idx="2">
                  <c:v>730</c:v>
                </c:pt>
                <c:pt idx="3">
                  <c:v>613</c:v>
                </c:pt>
                <c:pt idx="4">
                  <c:v>548</c:v>
                </c:pt>
                <c:pt idx="5">
                  <c:v>450</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2344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a:t>
          </a:r>
          <a:r>
            <a:rPr lang="en-GB" sz="1200" baseline="0">
              <a:effectLst/>
              <a:latin typeface="Avenir Next LT Pro" panose="020B0504020202020204" pitchFamily="34" charset="0"/>
            </a:rPr>
            <a:t> on the Isle of Wight was consistently between that of 'Rural as a Region' and the higher England situation over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the Isle of Wight was generally</a:t>
          </a:r>
          <a:r>
            <a:rPr lang="en-GB" sz="1200" baseline="0">
              <a:effectLst/>
              <a:latin typeface="Avenir Next LT Pro" panose="020B0504020202020204" pitchFamily="34" charset="0"/>
            </a:rPr>
            <a:t>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 for the Isle of Wigh</a:t>
          </a:r>
          <a:r>
            <a:rPr lang="en-GB" sz="1200" baseline="0">
              <a:solidFill>
                <a:schemeClr val="dk1"/>
              </a:solidFill>
              <a:effectLst/>
              <a:latin typeface="Avenir Next LT Pro" panose="020B0504020202020204" pitchFamily="34" charset="0"/>
              <a:ea typeface="+mn-ea"/>
              <a:cs typeface="+mn-cs"/>
            </a:rPr>
            <a:t>t was consistently below the rural and England situations over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the Isle of Wight was consistently greater</a:t>
          </a:r>
          <a:r>
            <a:rPr lang="en-GB" sz="1200" baseline="0">
              <a:effectLst/>
              <a:latin typeface="Avenir Next LT Pro" panose="020B0504020202020204" pitchFamily="34" charset="0"/>
            </a:rPr>
            <a:t>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the Isle of Wight</a:t>
          </a:r>
          <a:r>
            <a:rPr lang="en-GB" sz="1200" baseline="0">
              <a:effectLst/>
              <a:latin typeface="Avenir Next LT Pro" panose="020B0504020202020204" pitchFamily="34" charset="0"/>
            </a:rPr>
            <a:t> was consistently higher than the England situation, but greater overall reductions saw the gap to the England level reduce and it drop below the rural position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143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Isle of Wight</v>
      </c>
      <c r="G12" s="10"/>
      <c r="H12" s="11"/>
      <c r="I12" s="12">
        <f>IF(VLOOKUP($F12,'E&amp;T'!$B$10:$Q$468,'E&amp;T'!O$1,FALSE)=0,"",VLOOKUP($F12,'E&amp;T'!$B$10:$Q$468,'E&amp;T'!O$1,FALSE))</f>
        <v>14.271751446636625</v>
      </c>
      <c r="J12" s="13">
        <f>IF(VLOOKUP($F12,'E&amp;T'!$B$10:$Q$468,'E&amp;T'!P$1,FALSE)=0,"",VLOOKUP($F12,'E&amp;T'!$B$10:$Q$468,'E&amp;T'!P$1,FALSE))</f>
        <v>24.842050973481758</v>
      </c>
      <c r="K12" s="35">
        <f>IF(VLOOKUP($F12,'E&amp;T'!$B$10:$Q$468,'E&amp;T'!Q$1,FALSE)=0,"",VLOOKUP($F12,'E&amp;T'!$B$10:$Q$468,'E&amp;T'!Q$1,FALSE))</f>
        <v>17.818527809013062</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Isle of Wight to Rural as a Region</v>
      </c>
      <c r="G15" s="66"/>
      <c r="H15" s="67"/>
      <c r="I15" s="19">
        <f>100*((I12-I13))/I13</f>
        <v>28.79975735741143</v>
      </c>
      <c r="J15" s="19">
        <f>100*((J12-J13))/J13</f>
        <v>44.233049922018552</v>
      </c>
      <c r="K15" s="38">
        <f t="shared" ref="K15" si="0">100*((K12-K13))/K13</f>
        <v>10.932137370300234</v>
      </c>
      <c r="L15" s="44"/>
      <c r="M15" s="30"/>
      <c r="N15" s="30"/>
      <c r="O15" s="30"/>
      <c r="P15" s="30"/>
      <c r="Q15" s="30"/>
      <c r="R15" s="30"/>
      <c r="S15" s="30"/>
      <c r="T15" s="30"/>
    </row>
    <row r="16" spans="1:20" ht="51" customHeight="1" x14ac:dyDescent="0.3">
      <c r="B16" s="14"/>
      <c r="C16" s="14"/>
      <c r="D16" s="14"/>
      <c r="F16" s="52" t="str">
        <f>"% Gap - "&amp;F12&amp;" to England"</f>
        <v>% Gap - Isle of Wight to England</v>
      </c>
      <c r="G16" s="53"/>
      <c r="H16" s="54"/>
      <c r="I16" s="19">
        <f>100*(I12-I14)/I14</f>
        <v>-7.6004655776774115</v>
      </c>
      <c r="J16" s="19">
        <f>100*(J12-J14)/J14</f>
        <v>-11.941322304081661</v>
      </c>
      <c r="K16" s="38">
        <f t="shared" ref="K16" si="1">100*(K12-K14)/K14</f>
        <v>-40.026169421803012</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Isle of Wight</v>
      </c>
      <c r="G21" s="10"/>
      <c r="H21" s="11"/>
      <c r="I21" s="12">
        <f>IF(VLOOKUP($F21,appstarts!$B$10:$L$468,appstarts!E$1,FALSE)=0,"",VLOOKUP($F21,appstarts!$B$10:$L$468,appstarts!E$1,FALSE))</f>
        <v>1927</v>
      </c>
      <c r="J21" s="13">
        <f>IF(VLOOKUP($F21,appstarts!$B$10:$L$468,appstarts!F$1,FALSE)=0,"",VLOOKUP($F21,appstarts!$B$10:$L$468,appstarts!F$1,FALSE))</f>
        <v>1378</v>
      </c>
      <c r="K21" s="13">
        <f>IF(VLOOKUP($F21,appstarts!$B$10:$L$468,appstarts!G$1,FALSE)=0,"",VLOOKUP($F21,appstarts!$B$10:$L$468,appstarts!G$1,FALSE))</f>
        <v>1246</v>
      </c>
      <c r="L21" s="13">
        <f>IF(VLOOKUP($F21,appstarts!$B$10:$L$468,appstarts!H$1,FALSE)=0,"",VLOOKUP($F21,appstarts!$B$10:$L$468,appstarts!H$1,FALSE))</f>
        <v>1151</v>
      </c>
      <c r="M21" s="13">
        <f>IF(VLOOKUP($F21,appstarts!$B$10:$L$468,appstarts!I$1,FALSE)=0,"",VLOOKUP($F21,appstarts!$B$10:$L$468,appstarts!I$1,FALSE))</f>
        <v>1170</v>
      </c>
      <c r="N21" s="35">
        <f>IF(VLOOKUP($F21,appstarts!$B$10:$L$468,appstarts!J$1,FALSE)=0,"",VLOOKUP($F21,appstarts!$B$10:$L$468,appstarts!J$1,FALSE))</f>
        <v>1249</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Isle of Wight to Rural as a Region</v>
      </c>
      <c r="G24" s="66"/>
      <c r="H24" s="67"/>
      <c r="I24" s="19">
        <f>100*((I21-I22))/I22</f>
        <v>17.586833191559464</v>
      </c>
      <c r="J24" s="19">
        <f>100*((J21-J22))/J22</f>
        <v>8.7201582915371514</v>
      </c>
      <c r="K24" s="19">
        <f t="shared" ref="K24:N24" si="3">100*((K21-K22))/K22</f>
        <v>-4.4896030381290926</v>
      </c>
      <c r="L24" s="19">
        <f t="shared" si="3"/>
        <v>2.7988380143318712</v>
      </c>
      <c r="M24" s="19">
        <f t="shared" si="3"/>
        <v>9.2693970151379368</v>
      </c>
      <c r="N24" s="38">
        <f t="shared" si="3"/>
        <v>6.9642669377944042</v>
      </c>
      <c r="O24" s="44"/>
      <c r="P24" s="30"/>
      <c r="Q24" s="30"/>
      <c r="R24" s="30"/>
      <c r="S24" s="30"/>
      <c r="T24" s="30"/>
    </row>
    <row r="25" spans="1:20" ht="51" customHeight="1" x14ac:dyDescent="0.3">
      <c r="B25" s="14"/>
      <c r="C25" s="14"/>
      <c r="D25" s="14"/>
      <c r="F25" s="52" t="str">
        <f>"% Gap - "&amp;F21&amp;" to England"</f>
        <v>% Gap - Isle of Wight to England</v>
      </c>
      <c r="G25" s="53"/>
      <c r="H25" s="54"/>
      <c r="I25" s="19">
        <f>100*(I21-I23)/I23</f>
        <v>35.70422535211268</v>
      </c>
      <c r="J25" s="19">
        <f>100*(J21-J23)/J23</f>
        <v>28.186046511627907</v>
      </c>
      <c r="K25" s="19">
        <f t="shared" ref="K25:N25" si="4">100*(K21-K23)/K23</f>
        <v>11.05169340463458</v>
      </c>
      <c r="L25" s="19">
        <f t="shared" si="4"/>
        <v>25.381263616557735</v>
      </c>
      <c r="M25" s="19">
        <f t="shared" si="4"/>
        <v>28.289473684210527</v>
      </c>
      <c r="N25" s="38">
        <f t="shared" si="4"/>
        <v>26.034308779011099</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Isle of Wight</v>
      </c>
      <c r="G30" s="10"/>
      <c r="H30" s="11"/>
      <c r="I30" s="12">
        <f>IF(VLOOKUP($F30,appachieve!$B$10:$L$468,appachieve!E$1,FALSE)=0,"",VLOOKUP($F30,appachieve!$B$10:$L$468,appachieve!E$1,FALSE))</f>
        <v>1037</v>
      </c>
      <c r="J30" s="13">
        <f>IF(VLOOKUP($F30,appachieve!$B$10:$L$468,appachieve!F$1,FALSE)=0,"",VLOOKUP($F30,appachieve!$B$10:$L$468,appachieve!F$1,FALSE))</f>
        <v>1167</v>
      </c>
      <c r="K30" s="13">
        <f>IF(VLOOKUP($F30,appachieve!$B$10:$L$468,appachieve!G$1,FALSE)=0,"",VLOOKUP($F30,appachieve!$B$10:$L$468,appachieve!G$1,FALSE))</f>
        <v>730</v>
      </c>
      <c r="L30" s="13">
        <f>IF(VLOOKUP($F30,appachieve!$B$10:$L$468,appachieve!H$1,FALSE)=0,"",VLOOKUP($F30,appachieve!$B$10:$L$468,appachieve!H$1,FALSE))</f>
        <v>613</v>
      </c>
      <c r="M30" s="13">
        <f>IF(VLOOKUP($F30,appachieve!$B$10:$L$468,appachieve!I$1,FALSE)=0,"",VLOOKUP($F30,appachieve!$B$10:$L$468,appachieve!I$1,FALSE))</f>
        <v>548</v>
      </c>
      <c r="N30" s="35">
        <f>IF(VLOOKUP($F30,appachieve!$B$10:$L$468,appachieve!J$1,FALSE)=0,"",VLOOKUP($F30,appachieve!$B$10:$L$468,appachieve!J$1,FALSE))</f>
        <v>450</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Isle of Wight to Rural as a Region</v>
      </c>
      <c r="G33" s="66"/>
      <c r="H33" s="67"/>
      <c r="I33" s="19">
        <f>100*((I30-I31))/I31</f>
        <v>10.015585916982594</v>
      </c>
      <c r="J33" s="19">
        <f>100*((J30-J31))/J31</f>
        <v>25.253639316340102</v>
      </c>
      <c r="K33" s="19">
        <f t="shared" ref="K33:N33" si="6">100*((K30-K31))/K31</f>
        <v>11.205919075161727</v>
      </c>
      <c r="L33" s="19">
        <f t="shared" si="6"/>
        <v>14.461243109063881</v>
      </c>
      <c r="M33" s="19">
        <f t="shared" si="6"/>
        <v>0.4889760292506965</v>
      </c>
      <c r="N33" s="38">
        <f t="shared" si="6"/>
        <v>-6.8198941274136331</v>
      </c>
      <c r="O33" s="44"/>
      <c r="P33" s="30"/>
      <c r="Q33" s="30"/>
      <c r="R33" s="30"/>
      <c r="S33" s="30"/>
      <c r="T33" s="30"/>
    </row>
    <row r="34" spans="1:27" ht="51" customHeight="1" x14ac:dyDescent="0.3">
      <c r="B34" s="14"/>
      <c r="C34" s="14"/>
      <c r="D34" s="14"/>
      <c r="F34" s="52" t="str">
        <f>"% Gap - "&amp;F30&amp;" to England"</f>
        <v>% Gap - Isle of Wight to England</v>
      </c>
      <c r="G34" s="53"/>
      <c r="H34" s="54"/>
      <c r="I34" s="19">
        <f>100*(I30-I32)/I32</f>
        <v>30.112923462986199</v>
      </c>
      <c r="J34" s="19">
        <f>100*(J30-J32)/J32</f>
        <v>47.721518987341774</v>
      </c>
      <c r="K34" s="19">
        <f t="shared" ref="K34:N34" si="7">100*(K30-K32)/K32</f>
        <v>38.257575757575758</v>
      </c>
      <c r="L34" s="19">
        <f t="shared" si="7"/>
        <v>46.650717703349279</v>
      </c>
      <c r="M34" s="19">
        <f t="shared" si="7"/>
        <v>23.423423423423422</v>
      </c>
      <c r="N34" s="38">
        <f t="shared" si="7"/>
        <v>15.681233933161954</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Isle of Wight</v>
      </c>
      <c r="G39" s="10"/>
      <c r="H39" s="11"/>
      <c r="I39" s="12">
        <f>IF(VLOOKUP($F39,'level3+'!$B$10:$BF$468,((3*'level3+'!B$1)+3),FALSE)=0,"",VLOOKUP($F39,'level3+'!$B$10:$BF$468,((3*'level3+'!B$1)+3),FALSE))</f>
        <v>39.5</v>
      </c>
      <c r="J39" s="12">
        <f>IF(VLOOKUP($F39,'level3+'!$B$10:$BF$468,((3*'level3+'!C$1)+3),FALSE)=0,"",VLOOKUP($F39,'level3+'!$B$10:$BF$468,((3*'level3+'!C$1)+3),FALSE))</f>
        <v>42.2</v>
      </c>
      <c r="K39" s="12">
        <f>IF(VLOOKUP($F39,'level3+'!$B$10:$BF$468,((3*'level3+'!D$1)+3),FALSE)=0,"",VLOOKUP($F39,'level3+'!$B$10:$BF$468,((3*'level3+'!D$1)+3),FALSE))</f>
        <v>42.7</v>
      </c>
      <c r="L39" s="12">
        <f>IF(VLOOKUP($F39,'level3+'!$B$10:$BF$468,((3*'level3+'!E$1)+3),FALSE)=0,"",VLOOKUP($F39,'level3+'!$B$10:$BF$468,((3*'level3+'!E$1)+3),FALSE))</f>
        <v>45.5</v>
      </c>
      <c r="M39" s="12">
        <f>IF(VLOOKUP($F39,'level3+'!$B$10:$BF$468,((3*'level3+'!F$1)+3),FALSE)=0,"",VLOOKUP($F39,'level3+'!$B$10:$BF$468,((3*'level3+'!F$1)+3),FALSE))</f>
        <v>45.1</v>
      </c>
      <c r="N39" s="12">
        <f>IF(VLOOKUP($F39,'level3+'!$B$10:$BF$468,((3*'level3+'!G$1)+3),FALSE)=0,"",VLOOKUP($F39,'level3+'!$B$10:$BF$468,((3*'level3+'!G$1)+3),FALSE))</f>
        <v>42.5</v>
      </c>
      <c r="O39" s="12">
        <f>IF(VLOOKUP($F39,'level3+'!$B$10:$BF$468,((3*'level3+'!H$1)+3),FALSE)=0,"",VLOOKUP($F39,'level3+'!$B$10:$BF$468,((3*'level3+'!H$1)+3),FALSE))</f>
        <v>44.4</v>
      </c>
      <c r="P39" s="12">
        <f>IF(VLOOKUP($F39,'level3+'!$B$10:$BF$468,((3*'level3+'!I$1)+3),FALSE)=0,"",VLOOKUP($F39,'level3+'!$B$10:$BF$468,((3*'level3+'!I$1)+3),FALSE))</f>
        <v>43.2</v>
      </c>
      <c r="Q39" s="12">
        <f>IF(VLOOKUP($F39,'level3+'!$B$10:$BF$468,((3*'level3+'!J$1)+3),FALSE)=0,"",VLOOKUP($F39,'level3+'!$B$10:$BF$468,((3*'level3+'!J$1)+3),FALSE))</f>
        <v>47.2</v>
      </c>
      <c r="R39" s="12">
        <f>IF(VLOOKUP($F39,'level3+'!$B$10:$BF$468,((3*'level3+'!K$1)+3),FALSE)=0,"",VLOOKUP($F39,'level3+'!$B$10:$BF$468,((3*'level3+'!K$1)+3),FALSE))</f>
        <v>50.1</v>
      </c>
      <c r="S39" s="12">
        <f>IF(VLOOKUP($F39,'level3+'!$B$10:$BF$468,((3*'level3+'!L$1)+3),FALSE)=0,"",VLOOKUP($F39,'level3+'!$B$10:$BF$468,((3*'level3+'!L$1)+3),FALSE))</f>
        <v>52</v>
      </c>
      <c r="T39" s="12">
        <f>IF(VLOOKUP($F39,'level3+'!$B$10:$BF$468,((3*'level3+'!M$1)+3),FALSE)=0,"",VLOOKUP($F39,'level3+'!$B$10:$BF$468,((3*'level3+'!M$1)+3),FALSE))</f>
        <v>51</v>
      </c>
      <c r="U39" s="12">
        <f>IF(VLOOKUP($F39,'level3+'!$B$10:$BF$468,((3*'level3+'!N$1)+3),FALSE)=0,"",VLOOKUP($F39,'level3+'!$B$10:$BF$468,((3*'level3+'!N$1)+3),FALSE))</f>
        <v>51.9</v>
      </c>
      <c r="V39" s="12">
        <f>IF(VLOOKUP($F39,'level3+'!$B$10:$BF$468,((3*'level3+'!O$1)+3),FALSE)=0,"",VLOOKUP($F39,'level3+'!$B$10:$BF$468,((3*'level3+'!O$1)+3),FALSE))</f>
        <v>54.1</v>
      </c>
      <c r="W39" s="12">
        <f>IF(VLOOKUP($F39,'level3+'!$B$10:$BF$468,((3*'level3+'!P$1)+3),FALSE)=0,"",VLOOKUP($F39,'level3+'!$B$10:$BF$468,((3*'level3+'!P$1)+3),FALSE))</f>
        <v>54.4</v>
      </c>
      <c r="X39" s="12">
        <f>IF(VLOOKUP($F39,'level3+'!$B$10:$BF$468,((3*'level3+'!Q$1)+3),FALSE)=0,"",VLOOKUP($F39,'level3+'!$B$10:$BF$468,((3*'level3+'!Q$1)+3),FALSE))</f>
        <v>54.2</v>
      </c>
      <c r="Y39" s="12">
        <f>IF(VLOOKUP($F39,'level3+'!$B$10:$BF$468,((3*'level3+'!R$1)+3),FALSE)=0,"",VLOOKUP($F39,'level3+'!$B$10:$BF$468,((3*'level3+'!R$1)+3),FALSE))</f>
        <v>54.9</v>
      </c>
      <c r="Z39" s="47">
        <f>IF(VLOOKUP($F39,'level3+'!$B$10:$BF$468,((3*'level3+'!S$1)+3),FALSE)=0,"",VLOOKUP($F39,'level3+'!$B$10:$BF$468,((3*'level3+'!S$1)+3),FALSE))</f>
        <v>52.7</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Isle of Wight to Rural as a Region</v>
      </c>
      <c r="G42" s="69"/>
      <c r="H42" s="70"/>
      <c r="I42" s="19">
        <f>((I39-I40))</f>
        <v>-4.9053877003211497</v>
      </c>
      <c r="J42" s="19">
        <f>((J39-J40))</f>
        <v>-2.7728239339534397</v>
      </c>
      <c r="K42" s="19">
        <f t="shared" ref="K42:Z42" si="9">((K39-K40))</f>
        <v>-3.0735522904062194</v>
      </c>
      <c r="L42" s="19">
        <f t="shared" si="9"/>
        <v>-1.4679232029969569</v>
      </c>
      <c r="M42" s="19">
        <f t="shared" si="9"/>
        <v>-0.86365047152918351</v>
      </c>
      <c r="N42" s="19">
        <f t="shared" si="9"/>
        <v>-5.0895316804407713</v>
      </c>
      <c r="O42" s="19">
        <f t="shared" si="9"/>
        <v>-4.9620522025278575</v>
      </c>
      <c r="P42" s="19">
        <f t="shared" si="9"/>
        <v>-7.4020460512418111</v>
      </c>
      <c r="Q42" s="19">
        <f t="shared" si="9"/>
        <v>-5.2394656695715014</v>
      </c>
      <c r="R42" s="19">
        <f t="shared" si="9"/>
        <v>-3.175544413905584</v>
      </c>
      <c r="S42" s="19">
        <f t="shared" si="9"/>
        <v>-2.5700305071435068</v>
      </c>
      <c r="T42" s="19">
        <f t="shared" si="9"/>
        <v>-4.1603191329218774</v>
      </c>
      <c r="U42" s="19">
        <f t="shared" si="9"/>
        <v>-4.0411747015127446</v>
      </c>
      <c r="V42" s="19">
        <f t="shared" si="9"/>
        <v>-2.5885866138185705</v>
      </c>
      <c r="W42" s="19">
        <f t="shared" si="9"/>
        <v>-2.9891662769824876</v>
      </c>
      <c r="X42" s="19">
        <f t="shared" si="9"/>
        <v>-3.9465796572875291</v>
      </c>
      <c r="Y42" s="19">
        <f t="shared" si="9"/>
        <v>-4.8708763002995781</v>
      </c>
      <c r="Z42" s="38">
        <f t="shared" si="9"/>
        <v>-6.839875911417046</v>
      </c>
      <c r="AA42" s="51"/>
    </row>
    <row r="43" spans="1:27" ht="51" customHeight="1" x14ac:dyDescent="0.3">
      <c r="B43" s="14"/>
      <c r="C43" s="14"/>
      <c r="D43" s="14"/>
      <c r="F43" s="52" t="str">
        <f>"% Gap - "&amp;F39&amp;" to England"</f>
        <v>% Gap - Isle of Wight to England</v>
      </c>
      <c r="G43" s="53"/>
      <c r="H43" s="54"/>
      <c r="I43" s="19">
        <f>(I39-I41)</f>
        <v>-3.8999999999999986</v>
      </c>
      <c r="J43" s="19">
        <f>(J39-J41)</f>
        <v>-1.7999999999999972</v>
      </c>
      <c r="K43" s="19">
        <f t="shared" ref="K43:Z43" si="10">(K39-K41)</f>
        <v>-2.0999999999999943</v>
      </c>
      <c r="L43" s="19">
        <f t="shared" si="10"/>
        <v>-0.29999999999999716</v>
      </c>
      <c r="M43" s="19">
        <f t="shared" si="10"/>
        <v>-0.5</v>
      </c>
      <c r="N43" s="19">
        <f t="shared" si="10"/>
        <v>-4.3999999999999986</v>
      </c>
      <c r="O43" s="19">
        <f t="shared" si="10"/>
        <v>-4.3000000000000043</v>
      </c>
      <c r="P43" s="19">
        <f t="shared" si="10"/>
        <v>-7.2999999999999972</v>
      </c>
      <c r="Q43" s="19">
        <f t="shared" si="10"/>
        <v>-5.8999999999999986</v>
      </c>
      <c r="R43" s="19">
        <f t="shared" si="10"/>
        <v>-3.6999999999999957</v>
      </c>
      <c r="S43" s="19">
        <f t="shared" si="10"/>
        <v>-2.7999999999999972</v>
      </c>
      <c r="T43" s="19">
        <f t="shared" si="10"/>
        <v>-4.6000000000000014</v>
      </c>
      <c r="U43" s="19">
        <f t="shared" si="10"/>
        <v>-4.8000000000000043</v>
      </c>
      <c r="V43" s="19">
        <f t="shared" si="10"/>
        <v>-2.8999999999999986</v>
      </c>
      <c r="W43" s="19">
        <f t="shared" si="10"/>
        <v>-3.3000000000000043</v>
      </c>
      <c r="X43" s="19">
        <f t="shared" si="10"/>
        <v>-4.2999999999999972</v>
      </c>
      <c r="Y43" s="19">
        <f t="shared" si="10"/>
        <v>-6.3000000000000043</v>
      </c>
      <c r="Z43" s="50">
        <f t="shared" si="10"/>
        <v>-8.5999999999999943</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Isle of Wight</v>
      </c>
      <c r="G48" s="10"/>
      <c r="H48" s="11"/>
      <c r="I48" s="12">
        <f>IF(VLOOKUP($F48,participation!$B$10:$L$468,participation!E$1,FALSE)=0,"",VLOOKUP($F48,participation!$B$10:$L$468,participation!E$1,FALSE))</f>
        <v>7625</v>
      </c>
      <c r="J48" s="13">
        <f>IF(VLOOKUP($F48,participation!$B$10:$L$468,participation!F$1,FALSE)=0,"",VLOOKUP($F48,participation!$B$10:$L$468,participation!F$1,FALSE))</f>
        <v>7081</v>
      </c>
      <c r="K48" s="13">
        <f>IF(VLOOKUP($F48,participation!$B$10:$L$468,participation!G$1,FALSE)=0,"",VLOOKUP($F48,participation!$B$10:$L$468,participation!G$1,FALSE))</f>
        <v>6439</v>
      </c>
      <c r="L48" s="13">
        <f>IF(VLOOKUP($F48,participation!$B$10:$L$468,participation!H$1,FALSE)=0,"",VLOOKUP($F48,participation!$B$10:$L$468,participation!H$1,FALSE))</f>
        <v>5621</v>
      </c>
      <c r="M48" s="13">
        <f>IF(VLOOKUP($F48,participation!$B$10:$L$468,participation!I$1,FALSE)=0,"",VLOOKUP($F48,participation!$B$10:$L$468,participation!I$1,FALSE))</f>
        <v>6150</v>
      </c>
      <c r="N48" s="35">
        <f>IF(VLOOKUP($F48,participation!$B$10:$L$468,participation!J$1,FALSE)=0,"",VLOOKUP($F48,participation!$B$10:$L$468,participation!J$1,FALSE))</f>
        <v>5755</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Isle of Wight to Rural as a Region</v>
      </c>
      <c r="G51" s="66"/>
      <c r="H51" s="67"/>
      <c r="I51" s="19">
        <f>100*((I48-I49))/I49</f>
        <v>21.933641716086786</v>
      </c>
      <c r="J51" s="19">
        <f>100*((J48-J49))/J49</f>
        <v>20.179311691296988</v>
      </c>
      <c r="K51" s="19">
        <f t="shared" ref="K51:N51" si="12">100*((K48-K49))/K49</f>
        <v>13.725610540631772</v>
      </c>
      <c r="L51" s="19">
        <f t="shared" si="12"/>
        <v>13.697948305198379</v>
      </c>
      <c r="M51" s="19">
        <f t="shared" si="12"/>
        <v>32.351215125918081</v>
      </c>
      <c r="N51" s="38">
        <f t="shared" si="12"/>
        <v>21.233205149630574</v>
      </c>
      <c r="O51" s="44"/>
      <c r="P51" s="30"/>
      <c r="Q51" s="30"/>
      <c r="R51" s="30"/>
      <c r="S51" s="30"/>
      <c r="T51" s="30"/>
    </row>
    <row r="52" spans="2:20" ht="51" customHeight="1" x14ac:dyDescent="0.3">
      <c r="B52" s="14"/>
      <c r="C52" s="14"/>
      <c r="D52" s="14"/>
      <c r="F52" s="52" t="str">
        <f>"% Gap - "&amp;F48&amp;" to England"</f>
        <v>% Gap - Isle of Wight to England</v>
      </c>
      <c r="G52" s="53"/>
      <c r="H52" s="54"/>
      <c r="I52" s="19">
        <f>100*(I48-I50)/I50</f>
        <v>12.330583382439599</v>
      </c>
      <c r="J52" s="19">
        <f>100*(J48-J50)/J50</f>
        <v>7.4833029751062536</v>
      </c>
      <c r="K52" s="19">
        <f t="shared" ref="K52:N52" si="13">100*(K48-K50)/K50</f>
        <v>3.4045286654889995</v>
      </c>
      <c r="L52" s="19">
        <f t="shared" si="13"/>
        <v>7.1891685736079332</v>
      </c>
      <c r="M52" s="19">
        <f t="shared" si="13"/>
        <v>25.178098921229392</v>
      </c>
      <c r="N52" s="38">
        <f t="shared" si="13"/>
        <v>11.725878470199961</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x2gShO/nIawKAPOOgdUynQpvmKP0KFpJyKhMhP09RuySUwfRRjcZlhW4NIQeHQ4lOY0sSuw5jEqylzSuO6Rulw==" saltValue="Nm62nGzuu4XGP4Mq+xTpBQ=="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2023-01-26T15:46:40Z</dcterms:modified>
</cp:coreProperties>
</file>