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6A1E7F83-B638-4519-B2C7-262431D9C146}" xr6:coauthVersionLast="47" xr6:coauthVersionMax="47" xr10:uidLastSave="{719F92E6-7533-4F03-B6CC-FE2027E5F231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<sst xmlns="http://schemas.openxmlformats.org/spreadsheetml/2006/main" count="9140" uniqueCount="1378">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</sst>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Lewes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8.8884559656150692</c:v>
                </c:pt>
                <c:pt idx="1">
                  <c:v>15.273282664824176</c:v>
                </c:pt>
                <c:pt idx="2">
                  <c:v>15.513962566309679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Lewes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1071</c:v>
                </c:pt>
                <c:pt idx="1">
                  <c:v>834</c:v>
                </c:pt>
                <c:pt idx="2">
                  <c:v>867</c:v>
                </c:pt>
                <c:pt idx="3">
                  <c:v>757</c:v>
                </c:pt>
                <c:pt idx="4">
                  <c:v>774</c:v>
                </c:pt>
                <c:pt idx="5">
                  <c:v>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Lewes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52.5</c:v>
                </c:pt>
                <c:pt idx="1">
                  <c:v>45.7</c:v>
                </c:pt>
                <c:pt idx="2">
                  <c:v>50.2</c:v>
                </c:pt>
                <c:pt idx="3">
                  <c:v>55.4</c:v>
                </c:pt>
                <c:pt idx="4">
                  <c:v>42.9</c:v>
                </c:pt>
                <c:pt idx="5">
                  <c:v>51</c:v>
                </c:pt>
                <c:pt idx="6">
                  <c:v>49.7</c:v>
                </c:pt>
                <c:pt idx="7">
                  <c:v>57.1</c:v>
                </c:pt>
                <c:pt idx="8">
                  <c:v>57.6</c:v>
                </c:pt>
                <c:pt idx="9">
                  <c:v>52.3</c:v>
                </c:pt>
                <c:pt idx="10">
                  <c:v>58.3</c:v>
                </c:pt>
                <c:pt idx="11">
                  <c:v>59</c:v>
                </c:pt>
                <c:pt idx="12">
                  <c:v>59.7</c:v>
                </c:pt>
                <c:pt idx="13">
                  <c:v>64.7</c:v>
                </c:pt>
                <c:pt idx="14">
                  <c:v>56.5</c:v>
                </c:pt>
                <c:pt idx="15">
                  <c:v>61.2</c:v>
                </c:pt>
                <c:pt idx="16">
                  <c:v>62.6</c:v>
                </c:pt>
                <c:pt idx="17">
                  <c:v>64.2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Lewes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6005</c:v>
                </c:pt>
                <c:pt idx="1">
                  <c:v>5253</c:v>
                </c:pt>
                <c:pt idx="2">
                  <c:v>5189</c:v>
                </c:pt>
                <c:pt idx="3">
                  <c:v>4055</c:v>
                </c:pt>
                <c:pt idx="4">
                  <c:v>4053</c:v>
                </c:pt>
                <c:pt idx="5">
                  <c:v>4189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Lewes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583</c:v>
                </c:pt>
                <c:pt idx="1">
                  <c:v>565</c:v>
                </c:pt>
                <c:pt idx="2">
                  <c:v>446</c:v>
                </c:pt>
                <c:pt idx="3">
                  <c:v>318</c:v>
                </c:pt>
                <c:pt idx="4">
                  <c:v>359</c:v>
                </c:pt>
                <c:pt idx="5">
                  <c:v>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487680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4859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</a:t>
          </a:r>
          <a:r>
            <a:rPr lang="en-GB" sz="1200" baseline="0">
              <a:effectLst/>
              <a:latin typeface="Avenir Next LT Pro" panose="020B0504020202020204" pitchFamily="34" charset="0"/>
            </a:rPr>
            <a:t> for Lewes was consistently below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Lewes was consistently below both the rural and England situations.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for Lewes was generally above both the rural and England situations during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Lewes was consistently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below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Lewes was consistently below both the rural and</a:t>
          </a:r>
          <a:r>
            <a:rPr lang="en-GB" sz="1200" baseline="0">
              <a:effectLst/>
              <a:latin typeface="Avenir Next LT Pro" panose="020B0504020202020204" pitchFamily="34" charset="0"/>
            </a:rPr>
            <a:t> England situations with a generally narrowing gap.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156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Lewes</v>
      </c>
      <c r="G12" s="10"/>
      <c r="H12" s="11"/>
      <c r="I12" s="12">
        <f>IF(VLOOKUP($F12,'E&amp;T'!$B$10:$Q$468,'E&amp;T'!O$1,FALSE)=0,"",VLOOKUP($F12,'E&amp;T'!$B$10:$Q$468,'E&amp;T'!O$1,FALSE))</f>
        <v>8.8884559656150692</v>
      </c>
      <c r="J12" s="13">
        <f>IF(VLOOKUP($F12,'E&amp;T'!$B$10:$Q$468,'E&amp;T'!P$1,FALSE)=0,"",VLOOKUP($F12,'E&amp;T'!$B$10:$Q$468,'E&amp;T'!P$1,FALSE))</f>
        <v>15.273282664824176</v>
      </c>
      <c r="K12" s="35">
        <f>IF(VLOOKUP($F12,'E&amp;T'!$B$10:$Q$468,'E&amp;T'!Q$1,FALSE)=0,"",VLOOKUP($F12,'E&amp;T'!$B$10:$Q$468,'E&amp;T'!Q$1,FALSE))</f>
        <v>15.513962566309679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Lewes to Rural as a Region</v>
      </c>
      <c r="G15" s="66"/>
      <c r="H15" s="67"/>
      <c r="I15" s="19">
        <f>100*((I12-I13))/I13</f>
        <v>-19.783428408637576</v>
      </c>
      <c r="J15" s="19">
        <f>100*((J12-J13))/J13</f>
        <v>-11.323258155285275</v>
      </c>
      <c r="K15" s="38">
        <f t="shared" ref="K15" si="0">100*((K12-K13))/K13</f>
        <v>-3.4153076499935615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Lewes to England</v>
      </c>
      <c r="G16" s="53"/>
      <c r="H16" s="54"/>
      <c r="I16" s="19">
        <f>100*(I12-I14)/I14</f>
        <v>-42.453510627127784</v>
      </c>
      <c r="J16" s="19">
        <f>100*(J12-J14)/J14</f>
        <v>-45.860143473012648</v>
      </c>
      <c r="K16" s="38">
        <f t="shared" ref="K16" si="1">100*(K12-K14)/K14</f>
        <v>-47.782904821255158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Lewes</v>
      </c>
      <c r="G21" s="10"/>
      <c r="H21" s="11"/>
      <c r="I21" s="12">
        <f>IF(VLOOKUP($F21,appstarts!$B$10:$L$468,appstarts!E$1,FALSE)=0,"",VLOOKUP($F21,appstarts!$B$10:$L$468,appstarts!E$1,FALSE))</f>
        <v>1071</v>
      </c>
      <c r="J21" s="13">
        <f>IF(VLOOKUP($F21,appstarts!$B$10:$L$468,appstarts!F$1,FALSE)=0,"",VLOOKUP($F21,appstarts!$B$10:$L$468,appstarts!F$1,FALSE))</f>
        <v>834</v>
      </c>
      <c r="K21" s="13">
        <f>IF(VLOOKUP($F21,appstarts!$B$10:$L$468,appstarts!G$1,FALSE)=0,"",VLOOKUP($F21,appstarts!$B$10:$L$468,appstarts!G$1,FALSE))</f>
        <v>867</v>
      </c>
      <c r="L21" s="13">
        <f>IF(VLOOKUP($F21,appstarts!$B$10:$L$468,appstarts!H$1,FALSE)=0,"",VLOOKUP($F21,appstarts!$B$10:$L$468,appstarts!H$1,FALSE))</f>
        <v>757</v>
      </c>
      <c r="M21" s="13">
        <f>IF(VLOOKUP($F21,appstarts!$B$10:$L$468,appstarts!I$1,FALSE)=0,"",VLOOKUP($F21,appstarts!$B$10:$L$468,appstarts!I$1,FALSE))</f>
        <v>774</v>
      </c>
      <c r="N21" s="35">
        <f>IF(VLOOKUP($F21,appstarts!$B$10:$L$468,appstarts!J$1,FALSE)=0,"",VLOOKUP($F21,appstarts!$B$10:$L$468,appstarts!J$1,FALSE))</f>
        <v>818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Lewes to Rural as a Region</v>
      </c>
      <c r="G24" s="66"/>
      <c r="H24" s="67"/>
      <c r="I24" s="19">
        <f>100*((I21-I22))/I22</f>
        <v>-34.646861261982259</v>
      </c>
      <c r="J24" s="19">
        <f>100*((J21-J22))/J22</f>
        <v>-34.19984614285778</v>
      </c>
      <c r="K24" s="19">
        <f t="shared" ref="K24:N24" si="3">100*((K21-K22))/K22</f>
        <v>-33.541320894107486</v>
      </c>
      <c r="L24" s="19">
        <f t="shared" si="3"/>
        <v>-32.390338508384687</v>
      </c>
      <c r="M24" s="19">
        <f t="shared" si="3"/>
        <v>-27.714091205370284</v>
      </c>
      <c r="N24" s="38">
        <f t="shared" si="3"/>
        <v>-29.946540948666275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Lewes to England</v>
      </c>
      <c r="G25" s="53"/>
      <c r="H25" s="54"/>
      <c r="I25" s="19">
        <f>100*(I21-I23)/I23</f>
        <v>-24.577464788732396</v>
      </c>
      <c r="J25" s="19">
        <f>100*(J21-J23)/J23</f>
        <v>-22.418604651162791</v>
      </c>
      <c r="K25" s="19">
        <f t="shared" ref="K25:N25" si="4">100*(K21-K23)/K23</f>
        <v>-22.727272727272727</v>
      </c>
      <c r="L25" s="19">
        <f t="shared" si="4"/>
        <v>-17.538126361655774</v>
      </c>
      <c r="M25" s="19">
        <f t="shared" si="4"/>
        <v>-15.131578947368421</v>
      </c>
      <c r="N25" s="38">
        <f t="shared" si="4"/>
        <v>-17.457114026236127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Lewes</v>
      </c>
      <c r="G30" s="10"/>
      <c r="H30" s="11"/>
      <c r="I30" s="12">
        <f>IF(VLOOKUP($F30,appachieve!$B$10:$L$468,appachieve!E$1,FALSE)=0,"",VLOOKUP($F30,appachieve!$B$10:$L$468,appachieve!E$1,FALSE))</f>
        <v>583</v>
      </c>
      <c r="J30" s="13">
        <f>IF(VLOOKUP($F30,appachieve!$B$10:$L$468,appachieve!F$1,FALSE)=0,"",VLOOKUP($F30,appachieve!$B$10:$L$468,appachieve!F$1,FALSE))</f>
        <v>565</v>
      </c>
      <c r="K30" s="13">
        <f>IF(VLOOKUP($F30,appachieve!$B$10:$L$468,appachieve!G$1,FALSE)=0,"",VLOOKUP($F30,appachieve!$B$10:$L$468,appachieve!G$1,FALSE))</f>
        <v>446</v>
      </c>
      <c r="L30" s="13">
        <f>IF(VLOOKUP($F30,appachieve!$B$10:$L$468,appachieve!H$1,FALSE)=0,"",VLOOKUP($F30,appachieve!$B$10:$L$468,appachieve!H$1,FALSE))</f>
        <v>318</v>
      </c>
      <c r="M30" s="13">
        <f>IF(VLOOKUP($F30,appachieve!$B$10:$L$468,appachieve!I$1,FALSE)=0,"",VLOOKUP($F30,appachieve!$B$10:$L$468,appachieve!I$1,FALSE))</f>
        <v>359</v>
      </c>
      <c r="N30" s="35">
        <f>IF(VLOOKUP($F30,appachieve!$B$10:$L$468,appachieve!J$1,FALSE)=0,"",VLOOKUP($F30,appachieve!$B$10:$L$468,appachieve!J$1,FALSE))</f>
        <v>347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Lewes to Rural as a Region</v>
      </c>
      <c r="G33" s="66"/>
      <c r="H33" s="67"/>
      <c r="I33" s="19">
        <f>100*((I30-I31))/I31</f>
        <v>-38.149386123817884</v>
      </c>
      <c r="J33" s="19">
        <f>100*((J30-J31))/J31</f>
        <v>-39.358777880263787</v>
      </c>
      <c r="K33" s="19">
        <f t="shared" ref="K33:N33" si="6">100*((K30-K31))/K31</f>
        <v>-32.057753551339545</v>
      </c>
      <c r="L33" s="19">
        <f t="shared" si="6"/>
        <v>-40.622063117973383</v>
      </c>
      <c r="M33" s="19">
        <f t="shared" si="6"/>
        <v>-34.168718258209857</v>
      </c>
      <c r="N33" s="38">
        <f t="shared" si="6"/>
        <v>-28.147785027138955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Lewes to England</v>
      </c>
      <c r="G34" s="53"/>
      <c r="H34" s="54"/>
      <c r="I34" s="19">
        <f>100*(I30-I32)/I32</f>
        <v>-26.85069008782936</v>
      </c>
      <c r="J34" s="19">
        <f>100*(J30-J32)/J32</f>
        <v>-28.481012658227847</v>
      </c>
      <c r="K34" s="19">
        <f t="shared" ref="K34:N34" si="7">100*(K30-K32)/K32</f>
        <v>-15.530303030303031</v>
      </c>
      <c r="L34" s="19">
        <f t="shared" si="7"/>
        <v>-23.923444976076556</v>
      </c>
      <c r="M34" s="19">
        <f t="shared" si="7"/>
        <v>-19.144144144144143</v>
      </c>
      <c r="N34" s="38">
        <f t="shared" si="7"/>
        <v>-10.796915167095115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Lewes</v>
      </c>
      <c r="G39" s="10"/>
      <c r="H39" s="11"/>
      <c r="I39" s="12">
        <f>IF(VLOOKUP($F39,'level3+'!$B$10:$BF$468,((3*'level3+'!B$1)+3),FALSE)=0,"",VLOOKUP($F39,'level3+'!$B$10:$BF$468,((3*'level3+'!B$1)+3),FALSE))</f>
        <v>52.5</v>
      </c>
      <c r="J39" s="12">
        <f>IF(VLOOKUP($F39,'level3+'!$B$10:$BF$468,((3*'level3+'!C$1)+3),FALSE)=0,"",VLOOKUP($F39,'level3+'!$B$10:$BF$468,((3*'level3+'!C$1)+3),FALSE))</f>
        <v>45.7</v>
      </c>
      <c r="K39" s="12">
        <f>IF(VLOOKUP($F39,'level3+'!$B$10:$BF$468,((3*'level3+'!D$1)+3),FALSE)=0,"",VLOOKUP($F39,'level3+'!$B$10:$BF$468,((3*'level3+'!D$1)+3),FALSE))</f>
        <v>50.2</v>
      </c>
      <c r="L39" s="12">
        <f>IF(VLOOKUP($F39,'level3+'!$B$10:$BF$468,((3*'level3+'!E$1)+3),FALSE)=0,"",VLOOKUP($F39,'level3+'!$B$10:$BF$468,((3*'level3+'!E$1)+3),FALSE))</f>
        <v>55.4</v>
      </c>
      <c r="M39" s="12">
        <f>IF(VLOOKUP($F39,'level3+'!$B$10:$BF$468,((3*'level3+'!F$1)+3),FALSE)=0,"",VLOOKUP($F39,'level3+'!$B$10:$BF$468,((3*'level3+'!F$1)+3),FALSE))</f>
        <v>42.9</v>
      </c>
      <c r="N39" s="12">
        <f>IF(VLOOKUP($F39,'level3+'!$B$10:$BF$468,((3*'level3+'!G$1)+3),FALSE)=0,"",VLOOKUP($F39,'level3+'!$B$10:$BF$468,((3*'level3+'!G$1)+3),FALSE))</f>
        <v>51</v>
      </c>
      <c r="O39" s="12">
        <f>IF(VLOOKUP($F39,'level3+'!$B$10:$BF$468,((3*'level3+'!H$1)+3),FALSE)=0,"",VLOOKUP($F39,'level3+'!$B$10:$BF$468,((3*'level3+'!H$1)+3),FALSE))</f>
        <v>49.7</v>
      </c>
      <c r="P39" s="12">
        <f>IF(VLOOKUP($F39,'level3+'!$B$10:$BF$468,((3*'level3+'!I$1)+3),FALSE)=0,"",VLOOKUP($F39,'level3+'!$B$10:$BF$468,((3*'level3+'!I$1)+3),FALSE))</f>
        <v>57.1</v>
      </c>
      <c r="Q39" s="12">
        <f>IF(VLOOKUP($F39,'level3+'!$B$10:$BF$468,((3*'level3+'!J$1)+3),FALSE)=0,"",VLOOKUP($F39,'level3+'!$B$10:$BF$468,((3*'level3+'!J$1)+3),FALSE))</f>
        <v>57.6</v>
      </c>
      <c r="R39" s="12">
        <f>IF(VLOOKUP($F39,'level3+'!$B$10:$BF$468,((3*'level3+'!K$1)+3),FALSE)=0,"",VLOOKUP($F39,'level3+'!$B$10:$BF$468,((3*'level3+'!K$1)+3),FALSE))</f>
        <v>52.3</v>
      </c>
      <c r="S39" s="12">
        <f>IF(VLOOKUP($F39,'level3+'!$B$10:$BF$468,((3*'level3+'!L$1)+3),FALSE)=0,"",VLOOKUP($F39,'level3+'!$B$10:$BF$468,((3*'level3+'!L$1)+3),FALSE))</f>
        <v>58.3</v>
      </c>
      <c r="T39" s="12">
        <f>IF(VLOOKUP($F39,'level3+'!$B$10:$BF$468,((3*'level3+'!M$1)+3),FALSE)=0,"",VLOOKUP($F39,'level3+'!$B$10:$BF$468,((3*'level3+'!M$1)+3),FALSE))</f>
        <v>59</v>
      </c>
      <c r="U39" s="12">
        <f>IF(VLOOKUP($F39,'level3+'!$B$10:$BF$468,((3*'level3+'!N$1)+3),FALSE)=0,"",VLOOKUP($F39,'level3+'!$B$10:$BF$468,((3*'level3+'!N$1)+3),FALSE))</f>
        <v>59.7</v>
      </c>
      <c r="V39" s="12">
        <f>IF(VLOOKUP($F39,'level3+'!$B$10:$BF$468,((3*'level3+'!O$1)+3),FALSE)=0,"",VLOOKUP($F39,'level3+'!$B$10:$BF$468,((3*'level3+'!O$1)+3),FALSE))</f>
        <v>64.7</v>
      </c>
      <c r="W39" s="12">
        <f>IF(VLOOKUP($F39,'level3+'!$B$10:$BF$468,((3*'level3+'!P$1)+3),FALSE)=0,"",VLOOKUP($F39,'level3+'!$B$10:$BF$468,((3*'level3+'!P$1)+3),FALSE))</f>
        <v>56.5</v>
      </c>
      <c r="X39" s="12">
        <f>IF(VLOOKUP($F39,'level3+'!$B$10:$BF$468,((3*'level3+'!Q$1)+3),FALSE)=0,"",VLOOKUP($F39,'level3+'!$B$10:$BF$468,((3*'level3+'!Q$1)+3),FALSE))</f>
        <v>61.2</v>
      </c>
      <c r="Y39" s="12">
        <f>IF(VLOOKUP($F39,'level3+'!$B$10:$BF$468,((3*'level3+'!R$1)+3),FALSE)=0,"",VLOOKUP($F39,'level3+'!$B$10:$BF$468,((3*'level3+'!R$1)+3),FALSE))</f>
        <v>62.6</v>
      </c>
      <c r="Z39" s="47">
        <f>IF(VLOOKUP($F39,'level3+'!$B$10:$BF$468,((3*'level3+'!S$1)+3),FALSE)=0,"",VLOOKUP($F39,'level3+'!$B$10:$BF$468,((3*'level3+'!S$1)+3),FALSE))</f>
        <v>64.2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Lewes to Rural as a Region</v>
      </c>
      <c r="G42" s="69"/>
      <c r="H42" s="70"/>
      <c r="I42" s="19">
        <f>((I39-I40))</f>
        <v>8.0946122996788503</v>
      </c>
      <c r="J42" s="19">
        <f>((J39-J40))</f>
        <v>0.72717606604656027</v>
      </c>
      <c r="K42" s="19">
        <f t="shared" ref="K42:Z42" si="9">((K39-K40))</f>
        <v>4.4264477095937806</v>
      </c>
      <c r="L42" s="19">
        <f t="shared" si="9"/>
        <v>8.4320767970030417</v>
      </c>
      <c r="M42" s="19">
        <f t="shared" si="9"/>
        <v>-3.0636504715291863</v>
      </c>
      <c r="N42" s="19">
        <f t="shared" si="9"/>
        <v>3.4104683195592287</v>
      </c>
      <c r="O42" s="19">
        <f t="shared" si="9"/>
        <v>0.33794779747214676</v>
      </c>
      <c r="P42" s="19">
        <f t="shared" si="9"/>
        <v>6.4979539487581874</v>
      </c>
      <c r="Q42" s="19">
        <f t="shared" si="9"/>
        <v>5.1605343304284972</v>
      </c>
      <c r="R42" s="19">
        <f t="shared" si="9"/>
        <v>-0.97554441390558821</v>
      </c>
      <c r="S42" s="19">
        <f t="shared" si="9"/>
        <v>3.7299694928564904</v>
      </c>
      <c r="T42" s="19">
        <f t="shared" si="9"/>
        <v>3.8396808670781226</v>
      </c>
      <c r="U42" s="19">
        <f t="shared" si="9"/>
        <v>3.7588252984872597</v>
      </c>
      <c r="V42" s="19">
        <f t="shared" si="9"/>
        <v>8.011413386181431</v>
      </c>
      <c r="W42" s="19">
        <f t="shared" si="9"/>
        <v>-0.88916627698248618</v>
      </c>
      <c r="X42" s="19">
        <f t="shared" si="9"/>
        <v>3.0534203427124709</v>
      </c>
      <c r="Y42" s="19">
        <f t="shared" si="9"/>
        <v>2.8291236997004248</v>
      </c>
      <c r="Z42" s="38">
        <f t="shared" si="9"/>
        <v>4.660124088582954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Lewes to England</v>
      </c>
      <c r="G43" s="53"/>
      <c r="H43" s="54"/>
      <c r="I43" s="19">
        <f>(I39-I41)</f>
        <v>9.1000000000000014</v>
      </c>
      <c r="J43" s="19">
        <f>(J39-J41)</f>
        <v>1.7000000000000028</v>
      </c>
      <c r="K43" s="19">
        <f t="shared" ref="K43:Z43" si="10">(K39-K41)</f>
        <v>5.4000000000000057</v>
      </c>
      <c r="L43" s="19">
        <f t="shared" si="10"/>
        <v>9.6000000000000014</v>
      </c>
      <c r="M43" s="19">
        <f t="shared" si="10"/>
        <v>-2.7000000000000028</v>
      </c>
      <c r="N43" s="19">
        <f t="shared" si="10"/>
        <v>4.1000000000000014</v>
      </c>
      <c r="O43" s="19">
        <f t="shared" si="10"/>
        <v>1</v>
      </c>
      <c r="P43" s="19">
        <f t="shared" si="10"/>
        <v>6.6000000000000014</v>
      </c>
      <c r="Q43" s="19">
        <f t="shared" si="10"/>
        <v>4.5</v>
      </c>
      <c r="R43" s="19">
        <f t="shared" si="10"/>
        <v>-1.5</v>
      </c>
      <c r="S43" s="19">
        <f t="shared" si="10"/>
        <v>3.5</v>
      </c>
      <c r="T43" s="19">
        <f t="shared" si="10"/>
        <v>3.3999999999999986</v>
      </c>
      <c r="U43" s="19">
        <f t="shared" si="10"/>
        <v>3</v>
      </c>
      <c r="V43" s="19">
        <f t="shared" si="10"/>
        <v>7.7000000000000028</v>
      </c>
      <c r="W43" s="19">
        <f t="shared" si="10"/>
        <v>-1.2000000000000028</v>
      </c>
      <c r="X43" s="19">
        <f t="shared" si="10"/>
        <v>2.7000000000000028</v>
      </c>
      <c r="Y43" s="19">
        <f t="shared" si="10"/>
        <v>1.3999999999999986</v>
      </c>
      <c r="Z43" s="50">
        <f t="shared" si="10"/>
        <v>2.9000000000000057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Lewes</v>
      </c>
      <c r="G48" s="10"/>
      <c r="H48" s="11"/>
      <c r="I48" s="12">
        <f>IF(VLOOKUP($F48,participation!$B$10:$L$468,participation!E$1,FALSE)=0,"",VLOOKUP($F48,participation!$B$10:$L$468,participation!E$1,FALSE))</f>
        <v>6005</v>
      </c>
      <c r="J48" s="13">
        <f>IF(VLOOKUP($F48,participation!$B$10:$L$468,participation!F$1,FALSE)=0,"",VLOOKUP($F48,participation!$B$10:$L$468,participation!F$1,FALSE))</f>
        <v>5253</v>
      </c>
      <c r="K48" s="13">
        <f>IF(VLOOKUP($F48,participation!$B$10:$L$468,participation!G$1,FALSE)=0,"",VLOOKUP($F48,participation!$B$10:$L$468,participation!G$1,FALSE))</f>
        <v>5189</v>
      </c>
      <c r="L48" s="13">
        <f>IF(VLOOKUP($F48,participation!$B$10:$L$468,participation!H$1,FALSE)=0,"",VLOOKUP($F48,participation!$B$10:$L$468,participation!H$1,FALSE))</f>
        <v>4055</v>
      </c>
      <c r="M48" s="13">
        <f>IF(VLOOKUP($F48,participation!$B$10:$L$468,participation!I$1,FALSE)=0,"",VLOOKUP($F48,participation!$B$10:$L$468,participation!I$1,FALSE))</f>
        <v>4053</v>
      </c>
      <c r="N48" s="35">
        <f>IF(VLOOKUP($F48,participation!$B$10:$L$468,participation!J$1,FALSE)=0,"",VLOOKUP($F48,participation!$B$10:$L$468,participation!J$1,FALSE))</f>
        <v>4189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Lewes to Rural as a Region</v>
      </c>
      <c r="G51" s="66"/>
      <c r="H51" s="67"/>
      <c r="I51" s="19">
        <f>100*((I48-I49))/I49</f>
        <v>-3.9722598681834578</v>
      </c>
      <c r="J51" s="19">
        <f>100*((J48-J49))/J49</f>
        <v>-10.84565395927368</v>
      </c>
      <c r="K51" s="19">
        <f t="shared" ref="K51:N51" si="12">100*((K48-K49))/K49</f>
        <v>-8.3518880112846308</v>
      </c>
      <c r="L51" s="19">
        <f t="shared" si="12"/>
        <v>-17.978085682693575</v>
      </c>
      <c r="M51" s="19">
        <f t="shared" si="12"/>
        <v>-12.777321153602278</v>
      </c>
      <c r="N51" s="38">
        <f t="shared" si="12"/>
        <v>-11.755708710373158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Lewes to England</v>
      </c>
      <c r="G52" s="53"/>
      <c r="H52" s="54"/>
      <c r="I52" s="19">
        <f>100*(I48-I50)/I50</f>
        <v>-11.53506187389511</v>
      </c>
      <c r="J52" s="19">
        <f>100*(J48-J50)/J50</f>
        <v>-20.264116575591984</v>
      </c>
      <c r="K52" s="19">
        <f t="shared" ref="K52:N52" si="13">100*(K48-K50)/K50</f>
        <v>-16.669343182913121</v>
      </c>
      <c r="L52" s="19">
        <f t="shared" si="13"/>
        <v>-22.67353165522502</v>
      </c>
      <c r="M52" s="19">
        <f t="shared" si="13"/>
        <v>-17.504579686545899</v>
      </c>
      <c r="N52" s="38">
        <f t="shared" si="13"/>
        <v>-18.67598524558338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7/Od6/MlnKk5GIys/Tt/QN3GMLx9FwsDoZ2UgdVNkYcIFhfdJeSsdFornzI8LgU8FzD+UOE2R7m7ACtRbQqaVA==" saltValue="ET4Y2ghu4dBXQiGKCxG3yA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2023-01-31T10:45:19Z</dcterms:modified>
</cp:coreProperties>
</file>