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B1630B42-A0B4-4205-8931-E2B2010023AA}" xr6:coauthVersionLast="47" xr6:coauthVersionMax="47" xr10:uidLastSave="{A3662563-EC54-4E40-A660-BC5624878A30}"/>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<sst xmlns="http://schemas.openxmlformats.org/spreadsheetml/2006/main" count="9140" uniqueCount="1378">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</sst>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13.135652529689805</c:v>
                </c:pt>
                <c:pt idx="1">
                  <c:v>19.681897973296451</c:v>
                </c:pt>
                <c:pt idx="2">
                  <c:v>17.390935505079426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1606</c:v>
                </c:pt>
                <c:pt idx="1">
                  <c:v>1211</c:v>
                </c:pt>
                <c:pt idx="2">
                  <c:v>1347</c:v>
                </c:pt>
                <c:pt idx="3">
                  <c:v>1085</c:v>
                </c:pt>
                <c:pt idx="4">
                  <c:v>1113</c:v>
                </c:pt>
                <c:pt idx="5">
                  <c:v>1291</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45.7</c:v>
                </c:pt>
                <c:pt idx="1">
                  <c:v>39.6</c:v>
                </c:pt>
                <c:pt idx="2">
                  <c:v>46.6</c:v>
                </c:pt>
                <c:pt idx="3">
                  <c:v>54.7</c:v>
                </c:pt>
                <c:pt idx="4">
                  <c:v>45.5</c:v>
                </c:pt>
                <c:pt idx="5">
                  <c:v>54.6</c:v>
                </c:pt>
                <c:pt idx="6">
                  <c:v>51.6</c:v>
                </c:pt>
                <c:pt idx="7">
                  <c:v>56.2</c:v>
                </c:pt>
                <c:pt idx="8">
                  <c:v>56.6</c:v>
                </c:pt>
                <c:pt idx="9">
                  <c:v>58.9</c:v>
                </c:pt>
                <c:pt idx="10">
                  <c:v>66.3</c:v>
                </c:pt>
                <c:pt idx="11">
                  <c:v>53.4</c:v>
                </c:pt>
                <c:pt idx="12">
                  <c:v>52.4</c:v>
                </c:pt>
                <c:pt idx="13">
                  <c:v>51.8</c:v>
                </c:pt>
                <c:pt idx="14">
                  <c:v>55.7</c:v>
                </c:pt>
                <c:pt idx="15">
                  <c:v>58.2</c:v>
                </c:pt>
                <c:pt idx="16">
                  <c:v>53</c:v>
                </c:pt>
                <c:pt idx="17">
                  <c:v>55.8</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6063</c:v>
                </c:pt>
                <c:pt idx="1">
                  <c:v>5814</c:v>
                </c:pt>
                <c:pt idx="2">
                  <c:v>5769</c:v>
                </c:pt>
                <c:pt idx="3">
                  <c:v>5630</c:v>
                </c:pt>
                <c:pt idx="4">
                  <c:v>5169</c:v>
                </c:pt>
                <c:pt idx="5">
                  <c:v>5385</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Kesteven</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945</c:v>
                </c:pt>
                <c:pt idx="1">
                  <c:v>889</c:v>
                </c:pt>
                <c:pt idx="2">
                  <c:v>655</c:v>
                </c:pt>
                <c:pt idx="3">
                  <c:v>571</c:v>
                </c:pt>
                <c:pt idx="4">
                  <c:v>615</c:v>
                </c:pt>
                <c:pt idx="5">
                  <c:v>513</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14</xdr:row>
      <xdr:rowOff>167640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813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proportion</a:t>
          </a:r>
          <a:r>
            <a:rPr lang="en-GB" sz="1200" baseline="0">
              <a:effectLst/>
              <a:latin typeface="Avenir Next LT Pro" panose="020B0504020202020204" pitchFamily="34" charset="0"/>
            </a:rPr>
            <a:t> for North Kesteven was consistently below the England situation with a gap that increased over the period, and consistently greater than the rural position with a gap that reduced over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North Kesteven</a:t>
          </a:r>
          <a:r>
            <a:rPr lang="en-GB" sz="1200" baseline="0">
              <a:effectLst/>
              <a:latin typeface="Avenir Next LT Pro" panose="020B0504020202020204" pitchFamily="34" charset="0"/>
            </a:rPr>
            <a:t> was consistently above the England level, but moved above and below the rural situation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North Kesteven moved from being generally in line with or above the rural and England levels to being consistently below both towards the latter part of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North Kesteven moved from being below both the rural and England situations</a:t>
          </a:r>
          <a:r>
            <a:rPr lang="en-GB" sz="1200" baseline="0">
              <a:effectLst/>
              <a:latin typeface="Avenir Next LT Pro" panose="020B0504020202020204" pitchFamily="34" charset="0"/>
            </a:rPr>
            <a:t> at the start of the period to being above both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North Kesteven</a:t>
          </a:r>
          <a:r>
            <a:rPr lang="en-GB" sz="1200" baseline="0">
              <a:effectLst/>
              <a:latin typeface="Avenir Next LT Pro" panose="020B0504020202020204" pitchFamily="34" charset="0"/>
            </a:rPr>
            <a:t> was consistently greater than the England situation over the period, but fluctuated around the rural level.</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186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North Kesteven</v>
      </c>
      <c r="G12" s="10"/>
      <c r="H12" s="11"/>
      <c r="I12" s="12">
        <f>IF(VLOOKUP($F12,'E&amp;T'!$B$10:$Q$468,'E&amp;T'!O$1,FALSE)=0,"",VLOOKUP($F12,'E&amp;T'!$B$10:$Q$468,'E&amp;T'!O$1,FALSE))</f>
        <v>13.135652529689805</v>
      </c>
      <c r="J12" s="13">
        <f>IF(VLOOKUP($F12,'E&amp;T'!$B$10:$Q$468,'E&amp;T'!P$1,FALSE)=0,"",VLOOKUP($F12,'E&amp;T'!$B$10:$Q$468,'E&amp;T'!P$1,FALSE))</f>
        <v>19.681897973296451</v>
      </c>
      <c r="K12" s="35">
        <f>IF(VLOOKUP($F12,'E&amp;T'!$B$10:$Q$468,'E&amp;T'!Q$1,FALSE)=0,"",VLOOKUP($F12,'E&amp;T'!$B$10:$Q$468,'E&amp;T'!Q$1,FALSE))</f>
        <v>17.390935505079426</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North Kesteven to Rural as a Region</v>
      </c>
      <c r="G15" s="66"/>
      <c r="H15" s="67"/>
      <c r="I15" s="19">
        <f>100*((I12-I13))/I13</f>
        <v>18.546687481306407</v>
      </c>
      <c r="J15" s="19">
        <f>100*((J12-J13))/J13</f>
        <v>14.27318042189297</v>
      </c>
      <c r="K15" s="38">
        <f t="shared" ref="K15" si="0">100*((K12-K13))/K13</f>
        <v>8.2700920707746395</v>
      </c>
      <c r="L15" s="44"/>
      <c r="M15" s="30"/>
      <c r="N15" s="30"/>
      <c r="O15" s="30"/>
      <c r="P15" s="30"/>
      <c r="Q15" s="30"/>
      <c r="R15" s="30"/>
      <c r="S15" s="30"/>
      <c r="T15" s="30"/>
    </row>
    <row r="16" spans="1:20" ht="51" customHeight="1" x14ac:dyDescent="0.3">
      <c r="B16" s="14"/>
      <c r="C16" s="14"/>
      <c r="D16" s="14"/>
      <c r="F16" s="52" t="str">
        <f>"% Gap - "&amp;F12&amp;" to England"</f>
        <v>% Gap - North Kesteven to England</v>
      </c>
      <c r="G16" s="53"/>
      <c r="H16" s="54"/>
      <c r="I16" s="19">
        <f>100*(I12-I14)/I14</f>
        <v>-14.955905544250692</v>
      </c>
      <c r="J16" s="19">
        <f>100*(J12-J14)/J14</f>
        <v>-30.232736744459398</v>
      </c>
      <c r="K16" s="38">
        <f t="shared" ref="K16" si="1">100*(K12-K14)/K14</f>
        <v>-41.465365109994785</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North Kesteven</v>
      </c>
      <c r="G21" s="10"/>
      <c r="H21" s="11"/>
      <c r="I21" s="12">
        <f>IF(VLOOKUP($F21,appstarts!$B$10:$L$468,appstarts!E$1,FALSE)=0,"",VLOOKUP($F21,appstarts!$B$10:$L$468,appstarts!E$1,FALSE))</f>
        <v>1606</v>
      </c>
      <c r="J21" s="13">
        <f>IF(VLOOKUP($F21,appstarts!$B$10:$L$468,appstarts!F$1,FALSE)=0,"",VLOOKUP($F21,appstarts!$B$10:$L$468,appstarts!F$1,FALSE))</f>
        <v>1211</v>
      </c>
      <c r="K21" s="13">
        <f>IF(VLOOKUP($F21,appstarts!$B$10:$L$468,appstarts!G$1,FALSE)=0,"",VLOOKUP($F21,appstarts!$B$10:$L$468,appstarts!G$1,FALSE))</f>
        <v>1347</v>
      </c>
      <c r="L21" s="13">
        <f>IF(VLOOKUP($F21,appstarts!$B$10:$L$468,appstarts!H$1,FALSE)=0,"",VLOOKUP($F21,appstarts!$B$10:$L$468,appstarts!H$1,FALSE))</f>
        <v>1085</v>
      </c>
      <c r="M21" s="13">
        <f>IF(VLOOKUP($F21,appstarts!$B$10:$L$468,appstarts!I$1,FALSE)=0,"",VLOOKUP($F21,appstarts!$B$10:$L$468,appstarts!I$1,FALSE))</f>
        <v>1113</v>
      </c>
      <c r="N21" s="35">
        <f>IF(VLOOKUP($F21,appstarts!$B$10:$L$468,appstarts!J$1,FALSE)=0,"",VLOOKUP($F21,appstarts!$B$10:$L$468,appstarts!J$1,FALSE))</f>
        <v>1291</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North Kesteven to Rural as a Region</v>
      </c>
      <c r="G24" s="66"/>
      <c r="H24" s="67"/>
      <c r="I24" s="19">
        <f>100*((I21-I22))/I22</f>
        <v>-2.0008022285186815</v>
      </c>
      <c r="J24" s="19">
        <f>100*((J21-J22))/J22</f>
        <v>-4.4556518932862925</v>
      </c>
      <c r="K24" s="19">
        <f t="shared" ref="K24:N24" si="3">100*((K21-K22))/K22</f>
        <v>3.2524114828572332</v>
      </c>
      <c r="L24" s="19">
        <f t="shared" si="3"/>
        <v>-3.0957956163769937</v>
      </c>
      <c r="M24" s="19">
        <f t="shared" si="3"/>
        <v>3.9460161349132687</v>
      </c>
      <c r="N24" s="38">
        <f t="shared" si="3"/>
        <v>10.56114380840078</v>
      </c>
      <c r="O24" s="44"/>
      <c r="P24" s="30"/>
      <c r="Q24" s="30"/>
      <c r="R24" s="30"/>
      <c r="S24" s="30"/>
      <c r="T24" s="30"/>
    </row>
    <row r="25" spans="1:20" ht="51" customHeight="1" x14ac:dyDescent="0.3">
      <c r="B25" s="14"/>
      <c r="C25" s="14"/>
      <c r="D25" s="14"/>
      <c r="F25" s="52" t="str">
        <f>"% Gap - "&amp;F21&amp;" to England"</f>
        <v>% Gap - North Kesteven to England</v>
      </c>
      <c r="G25" s="53"/>
      <c r="H25" s="54"/>
      <c r="I25" s="19">
        <f>100*(I21-I23)/I23</f>
        <v>13.098591549295774</v>
      </c>
      <c r="J25" s="19">
        <f>100*(J21-J23)/J23</f>
        <v>12.651162790697674</v>
      </c>
      <c r="K25" s="19">
        <f t="shared" ref="K25:N25" si="4">100*(K21-K23)/K23</f>
        <v>20.053475935828878</v>
      </c>
      <c r="L25" s="19">
        <f t="shared" si="4"/>
        <v>18.191721132897605</v>
      </c>
      <c r="M25" s="19">
        <f t="shared" si="4"/>
        <v>22.039473684210527</v>
      </c>
      <c r="N25" s="38">
        <f t="shared" si="4"/>
        <v>30.272452068617557</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North Kesteven</v>
      </c>
      <c r="G30" s="10"/>
      <c r="H30" s="11"/>
      <c r="I30" s="12">
        <f>IF(VLOOKUP($F30,appachieve!$B$10:$L$468,appachieve!E$1,FALSE)=0,"",VLOOKUP($F30,appachieve!$B$10:$L$468,appachieve!E$1,FALSE))</f>
        <v>945</v>
      </c>
      <c r="J30" s="13">
        <f>IF(VLOOKUP($F30,appachieve!$B$10:$L$468,appachieve!F$1,FALSE)=0,"",VLOOKUP($F30,appachieve!$B$10:$L$468,appachieve!F$1,FALSE))</f>
        <v>889</v>
      </c>
      <c r="K30" s="13">
        <f>IF(VLOOKUP($F30,appachieve!$B$10:$L$468,appachieve!G$1,FALSE)=0,"",VLOOKUP($F30,appachieve!$B$10:$L$468,appachieve!G$1,FALSE))</f>
        <v>655</v>
      </c>
      <c r="L30" s="13">
        <f>IF(VLOOKUP($F30,appachieve!$B$10:$L$468,appachieve!H$1,FALSE)=0,"",VLOOKUP($F30,appachieve!$B$10:$L$468,appachieve!H$1,FALSE))</f>
        <v>571</v>
      </c>
      <c r="M30" s="13">
        <f>IF(VLOOKUP($F30,appachieve!$B$10:$L$468,appachieve!I$1,FALSE)=0,"",VLOOKUP($F30,appachieve!$B$10:$L$468,appachieve!I$1,FALSE))</f>
        <v>615</v>
      </c>
      <c r="N30" s="35">
        <f>IF(VLOOKUP($F30,appachieve!$B$10:$L$468,appachieve!J$1,FALSE)=0,"",VLOOKUP($F30,appachieve!$B$10:$L$468,appachieve!J$1,FALSE))</f>
        <v>513</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North Kesteven to Rural as a Region</v>
      </c>
      <c r="G33" s="66"/>
      <c r="H33" s="67"/>
      <c r="I33" s="19">
        <f>100*((I30-I31))/I31</f>
        <v>0.25528321267941462</v>
      </c>
      <c r="J33" s="19">
        <f>100*((J30-J31))/J31</f>
        <v>-4.5839885585035534</v>
      </c>
      <c r="K33" s="19">
        <f t="shared" ref="K33:N33" si="6">100*((K30-K31))/K31</f>
        <v>-0.21934658324529963</v>
      </c>
      <c r="L33" s="19">
        <f t="shared" si="6"/>
        <v>6.6188740869094227</v>
      </c>
      <c r="M33" s="19">
        <f t="shared" si="6"/>
        <v>12.775036967133538</v>
      </c>
      <c r="N33" s="38">
        <f t="shared" si="6"/>
        <v>6.2253206947484587</v>
      </c>
      <c r="O33" s="44"/>
      <c r="P33" s="30"/>
      <c r="Q33" s="30"/>
      <c r="R33" s="30"/>
      <c r="S33" s="30"/>
      <c r="T33" s="30"/>
    </row>
    <row r="34" spans="1:27" ht="51" customHeight="1" x14ac:dyDescent="0.3">
      <c r="B34" s="14"/>
      <c r="C34" s="14"/>
      <c r="D34" s="14"/>
      <c r="F34" s="52" t="str">
        <f>"% Gap - "&amp;F30&amp;" to England"</f>
        <v>% Gap - North Kesteven to England</v>
      </c>
      <c r="G34" s="53"/>
      <c r="H34" s="54"/>
      <c r="I34" s="19">
        <f>100*(I30-I32)/I32</f>
        <v>18.569636135508155</v>
      </c>
      <c r="J34" s="19">
        <f>100*(J30-J32)/J32</f>
        <v>12.531645569620252</v>
      </c>
      <c r="K34" s="19">
        <f t="shared" ref="K34:N34" si="7">100*(K30-K32)/K32</f>
        <v>24.053030303030305</v>
      </c>
      <c r="L34" s="19">
        <f t="shared" si="7"/>
        <v>36.602870813397132</v>
      </c>
      <c r="M34" s="19">
        <f t="shared" si="7"/>
        <v>38.513513513513516</v>
      </c>
      <c r="N34" s="38">
        <f t="shared" si="7"/>
        <v>31.876606683804628</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North Kesteven</v>
      </c>
      <c r="G39" s="10"/>
      <c r="H39" s="11"/>
      <c r="I39" s="12">
        <f>IF(VLOOKUP($F39,'level3+'!$B$10:$BF$468,((3*'level3+'!B$1)+3),FALSE)=0,"",VLOOKUP($F39,'level3+'!$B$10:$BF$468,((3*'level3+'!B$1)+3),FALSE))</f>
        <v>45.7</v>
      </c>
      <c r="J39" s="12">
        <f>IF(VLOOKUP($F39,'level3+'!$B$10:$BF$468,((3*'level3+'!C$1)+3),FALSE)=0,"",VLOOKUP($F39,'level3+'!$B$10:$BF$468,((3*'level3+'!C$1)+3),FALSE))</f>
        <v>39.6</v>
      </c>
      <c r="K39" s="12">
        <f>IF(VLOOKUP($F39,'level3+'!$B$10:$BF$468,((3*'level3+'!D$1)+3),FALSE)=0,"",VLOOKUP($F39,'level3+'!$B$10:$BF$468,((3*'level3+'!D$1)+3),FALSE))</f>
        <v>46.6</v>
      </c>
      <c r="L39" s="12">
        <f>IF(VLOOKUP($F39,'level3+'!$B$10:$BF$468,((3*'level3+'!E$1)+3),FALSE)=0,"",VLOOKUP($F39,'level3+'!$B$10:$BF$468,((3*'level3+'!E$1)+3),FALSE))</f>
        <v>54.7</v>
      </c>
      <c r="M39" s="12">
        <f>IF(VLOOKUP($F39,'level3+'!$B$10:$BF$468,((3*'level3+'!F$1)+3),FALSE)=0,"",VLOOKUP($F39,'level3+'!$B$10:$BF$468,((3*'level3+'!F$1)+3),FALSE))</f>
        <v>45.5</v>
      </c>
      <c r="N39" s="12">
        <f>IF(VLOOKUP($F39,'level3+'!$B$10:$BF$468,((3*'level3+'!G$1)+3),FALSE)=0,"",VLOOKUP($F39,'level3+'!$B$10:$BF$468,((3*'level3+'!G$1)+3),FALSE))</f>
        <v>54.6</v>
      </c>
      <c r="O39" s="12">
        <f>IF(VLOOKUP($F39,'level3+'!$B$10:$BF$468,((3*'level3+'!H$1)+3),FALSE)=0,"",VLOOKUP($F39,'level3+'!$B$10:$BF$468,((3*'level3+'!H$1)+3),FALSE))</f>
        <v>51.6</v>
      </c>
      <c r="P39" s="12">
        <f>IF(VLOOKUP($F39,'level3+'!$B$10:$BF$468,((3*'level3+'!I$1)+3),FALSE)=0,"",VLOOKUP($F39,'level3+'!$B$10:$BF$468,((3*'level3+'!I$1)+3),FALSE))</f>
        <v>56.2</v>
      </c>
      <c r="Q39" s="12">
        <f>IF(VLOOKUP($F39,'level3+'!$B$10:$BF$468,((3*'level3+'!J$1)+3),FALSE)=0,"",VLOOKUP($F39,'level3+'!$B$10:$BF$468,((3*'level3+'!J$1)+3),FALSE))</f>
        <v>56.6</v>
      </c>
      <c r="R39" s="12">
        <f>IF(VLOOKUP($F39,'level3+'!$B$10:$BF$468,((3*'level3+'!K$1)+3),FALSE)=0,"",VLOOKUP($F39,'level3+'!$B$10:$BF$468,((3*'level3+'!K$1)+3),FALSE))</f>
        <v>58.9</v>
      </c>
      <c r="S39" s="12">
        <f>IF(VLOOKUP($F39,'level3+'!$B$10:$BF$468,((3*'level3+'!L$1)+3),FALSE)=0,"",VLOOKUP($F39,'level3+'!$B$10:$BF$468,((3*'level3+'!L$1)+3),FALSE))</f>
        <v>66.3</v>
      </c>
      <c r="T39" s="12">
        <f>IF(VLOOKUP($F39,'level3+'!$B$10:$BF$468,((3*'level3+'!M$1)+3),FALSE)=0,"",VLOOKUP($F39,'level3+'!$B$10:$BF$468,((3*'level3+'!M$1)+3),FALSE))</f>
        <v>53.4</v>
      </c>
      <c r="U39" s="12">
        <f>IF(VLOOKUP($F39,'level3+'!$B$10:$BF$468,((3*'level3+'!N$1)+3),FALSE)=0,"",VLOOKUP($F39,'level3+'!$B$10:$BF$468,((3*'level3+'!N$1)+3),FALSE))</f>
        <v>52.4</v>
      </c>
      <c r="V39" s="12">
        <f>IF(VLOOKUP($F39,'level3+'!$B$10:$BF$468,((3*'level3+'!O$1)+3),FALSE)=0,"",VLOOKUP($F39,'level3+'!$B$10:$BF$468,((3*'level3+'!O$1)+3),FALSE))</f>
        <v>51.8</v>
      </c>
      <c r="W39" s="12">
        <f>IF(VLOOKUP($F39,'level3+'!$B$10:$BF$468,((3*'level3+'!P$1)+3),FALSE)=0,"",VLOOKUP($F39,'level3+'!$B$10:$BF$468,((3*'level3+'!P$1)+3),FALSE))</f>
        <v>55.7</v>
      </c>
      <c r="X39" s="12">
        <f>IF(VLOOKUP($F39,'level3+'!$B$10:$BF$468,((3*'level3+'!Q$1)+3),FALSE)=0,"",VLOOKUP($F39,'level3+'!$B$10:$BF$468,((3*'level3+'!Q$1)+3),FALSE))</f>
        <v>58.2</v>
      </c>
      <c r="Y39" s="12">
        <f>IF(VLOOKUP($F39,'level3+'!$B$10:$BF$468,((3*'level3+'!R$1)+3),FALSE)=0,"",VLOOKUP($F39,'level3+'!$B$10:$BF$468,((3*'level3+'!R$1)+3),FALSE))</f>
        <v>53</v>
      </c>
      <c r="Z39" s="47">
        <f>IF(VLOOKUP($F39,'level3+'!$B$10:$BF$468,((3*'level3+'!S$1)+3),FALSE)=0,"",VLOOKUP($F39,'level3+'!$B$10:$BF$468,((3*'level3+'!S$1)+3),FALSE))</f>
        <v>55.8</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North Kesteven to Rural as a Region</v>
      </c>
      <c r="G42" s="69"/>
      <c r="H42" s="70"/>
      <c r="I42" s="19">
        <f>((I39-I40))</f>
        <v>1.2946122996788532</v>
      </c>
      <c r="J42" s="19">
        <f>((J39-J40))</f>
        <v>-5.3728239339534412</v>
      </c>
      <c r="K42" s="19">
        <f t="shared" ref="K42:Z42" si="9">((K39-K40))</f>
        <v>0.82644770959377922</v>
      </c>
      <c r="L42" s="19">
        <f t="shared" si="9"/>
        <v>7.732076797003046</v>
      </c>
      <c r="M42" s="19">
        <f t="shared" si="9"/>
        <v>-0.46365047152918493</v>
      </c>
      <c r="N42" s="19">
        <f t="shared" si="9"/>
        <v>7.0104683195592301</v>
      </c>
      <c r="O42" s="19">
        <f t="shared" si="9"/>
        <v>2.2379477974721453</v>
      </c>
      <c r="P42" s="19">
        <f t="shared" si="9"/>
        <v>5.5979539487581889</v>
      </c>
      <c r="Q42" s="19">
        <f t="shared" si="9"/>
        <v>4.1605343304284972</v>
      </c>
      <c r="R42" s="19">
        <f t="shared" si="9"/>
        <v>5.6244555860944132</v>
      </c>
      <c r="S42" s="19">
        <f t="shared" si="9"/>
        <v>11.72996949285649</v>
      </c>
      <c r="T42" s="19">
        <f t="shared" si="9"/>
        <v>-1.7603191329218788</v>
      </c>
      <c r="U42" s="19">
        <f t="shared" si="9"/>
        <v>-3.5411747015127446</v>
      </c>
      <c r="V42" s="19">
        <f t="shared" si="9"/>
        <v>-4.8885866138185747</v>
      </c>
      <c r="W42" s="19">
        <f t="shared" si="9"/>
        <v>-1.6891662769824833</v>
      </c>
      <c r="X42" s="19">
        <f t="shared" si="9"/>
        <v>5.342034271247087E-2</v>
      </c>
      <c r="Y42" s="19">
        <f t="shared" si="9"/>
        <v>-6.7708763002995767</v>
      </c>
      <c r="Z42" s="38">
        <f t="shared" si="9"/>
        <v>-3.7398759114170517</v>
      </c>
      <c r="AA42" s="51"/>
    </row>
    <row r="43" spans="1:27" ht="51" customHeight="1" x14ac:dyDescent="0.3">
      <c r="B43" s="14"/>
      <c r="C43" s="14"/>
      <c r="D43" s="14"/>
      <c r="F43" s="52" t="str">
        <f>"% Gap - "&amp;F39&amp;" to England"</f>
        <v>% Gap - North Kesteven to England</v>
      </c>
      <c r="G43" s="53"/>
      <c r="H43" s="54"/>
      <c r="I43" s="19">
        <f>(I39-I41)</f>
        <v>2.3000000000000043</v>
      </c>
      <c r="J43" s="19">
        <f>(J39-J41)</f>
        <v>-4.3999999999999986</v>
      </c>
      <c r="K43" s="19">
        <f t="shared" ref="K43:Z43" si="10">(K39-K41)</f>
        <v>1.8000000000000043</v>
      </c>
      <c r="L43" s="19">
        <f t="shared" si="10"/>
        <v>8.9000000000000057</v>
      </c>
      <c r="M43" s="19">
        <f t="shared" si="10"/>
        <v>-0.10000000000000142</v>
      </c>
      <c r="N43" s="19">
        <f t="shared" si="10"/>
        <v>7.7000000000000028</v>
      </c>
      <c r="O43" s="19">
        <f t="shared" si="10"/>
        <v>2.8999999999999986</v>
      </c>
      <c r="P43" s="19">
        <f t="shared" si="10"/>
        <v>5.7000000000000028</v>
      </c>
      <c r="Q43" s="19">
        <f t="shared" si="10"/>
        <v>3.5</v>
      </c>
      <c r="R43" s="19">
        <f t="shared" si="10"/>
        <v>5.1000000000000014</v>
      </c>
      <c r="S43" s="19">
        <f t="shared" si="10"/>
        <v>11.5</v>
      </c>
      <c r="T43" s="19">
        <f t="shared" si="10"/>
        <v>-2.2000000000000028</v>
      </c>
      <c r="U43" s="19">
        <f t="shared" si="10"/>
        <v>-4.3000000000000043</v>
      </c>
      <c r="V43" s="19">
        <f t="shared" si="10"/>
        <v>-5.2000000000000028</v>
      </c>
      <c r="W43" s="19">
        <f t="shared" si="10"/>
        <v>-2</v>
      </c>
      <c r="X43" s="19">
        <f t="shared" si="10"/>
        <v>-0.29999999999999716</v>
      </c>
      <c r="Y43" s="19">
        <f t="shared" si="10"/>
        <v>-8.2000000000000028</v>
      </c>
      <c r="Z43" s="50">
        <f t="shared" si="10"/>
        <v>-5.5</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North Kesteven</v>
      </c>
      <c r="G48" s="10"/>
      <c r="H48" s="11"/>
      <c r="I48" s="12">
        <f>IF(VLOOKUP($F48,participation!$B$10:$L$468,participation!E$1,FALSE)=0,"",VLOOKUP($F48,participation!$B$10:$L$468,participation!E$1,FALSE))</f>
        <v>6063</v>
      </c>
      <c r="J48" s="13">
        <f>IF(VLOOKUP($F48,participation!$B$10:$L$468,participation!F$1,FALSE)=0,"",VLOOKUP($F48,participation!$B$10:$L$468,participation!F$1,FALSE))</f>
        <v>5814</v>
      </c>
      <c r="K48" s="13">
        <f>IF(VLOOKUP($F48,participation!$B$10:$L$468,participation!G$1,FALSE)=0,"",VLOOKUP($F48,participation!$B$10:$L$468,participation!G$1,FALSE))</f>
        <v>5769</v>
      </c>
      <c r="L48" s="13">
        <f>IF(VLOOKUP($F48,participation!$B$10:$L$468,participation!H$1,FALSE)=0,"",VLOOKUP($F48,participation!$B$10:$L$468,participation!H$1,FALSE))</f>
        <v>5630</v>
      </c>
      <c r="M48" s="13">
        <f>IF(VLOOKUP($F48,participation!$B$10:$L$468,participation!I$1,FALSE)=0,"",VLOOKUP($F48,participation!$B$10:$L$468,participation!I$1,FALSE))</f>
        <v>5169</v>
      </c>
      <c r="N48" s="35">
        <f>IF(VLOOKUP($F48,participation!$B$10:$L$468,participation!J$1,FALSE)=0,"",VLOOKUP($F48,participation!$B$10:$L$468,participation!J$1,FALSE))</f>
        <v>5385</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North Kesteven to Rural as a Region</v>
      </c>
      <c r="G51" s="66"/>
      <c r="H51" s="67"/>
      <c r="I51" s="19">
        <f>100*((I48-I49))/I49</f>
        <v>-3.0447646262774861</v>
      </c>
      <c r="J51" s="19">
        <f>100*((J48-J49))/J49</f>
        <v>-1.3243160325941694</v>
      </c>
      <c r="K51" s="19">
        <f t="shared" ref="K51:N51" si="12">100*((K48-K49))/K49</f>
        <v>1.8920713168045815</v>
      </c>
      <c r="L51" s="19">
        <f t="shared" si="12"/>
        <v>13.879994477542585</v>
      </c>
      <c r="M51" s="19">
        <f t="shared" si="12"/>
        <v>11.239582274125295</v>
      </c>
      <c r="N51" s="38">
        <f t="shared" si="12"/>
        <v>13.438889614380651</v>
      </c>
      <c r="O51" s="44"/>
      <c r="P51" s="30"/>
      <c r="Q51" s="30"/>
      <c r="R51" s="30"/>
      <c r="S51" s="30"/>
      <c r="T51" s="30"/>
    </row>
    <row r="52" spans="2:20" ht="51" customHeight="1" x14ac:dyDescent="0.3">
      <c r="B52" s="14"/>
      <c r="C52" s="14"/>
      <c r="D52" s="14"/>
      <c r="F52" s="52" t="str">
        <f>"% Gap - "&amp;F48&amp;" to England"</f>
        <v>% Gap - North Kesteven to England</v>
      </c>
      <c r="G52" s="53"/>
      <c r="H52" s="54"/>
      <c r="I52" s="19">
        <f>100*(I48-I50)/I50</f>
        <v>-10.680612846199175</v>
      </c>
      <c r="J52" s="19">
        <f>100*(J48-J50)/J50</f>
        <v>-11.748633879781421</v>
      </c>
      <c r="K52" s="19">
        <f t="shared" ref="K52:N52" si="13">100*(K48-K50)/K50</f>
        <v>-7.3550666452545368</v>
      </c>
      <c r="L52" s="19">
        <f t="shared" si="13"/>
        <v>7.360793287566743</v>
      </c>
      <c r="M52" s="19">
        <f t="shared" si="13"/>
        <v>5.2106655811113374</v>
      </c>
      <c r="N52" s="38">
        <f t="shared" si="13"/>
        <v>4.5428072218986602</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INc4UaqsKr8SBPLwafw0RZBYAhyLIIsF/l8JAYs1gZQKHsyLb70AYrD/aLPFfs/giS8tPknC0Tx7phN31P5RRw==" saltValue="geL4PAWKVfLJPCP/mCgmAg=="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2023-01-31T15:28:15Z</dcterms:modified>
</cp:coreProperties>
</file>