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647479C5-3A74-4F32-91C8-EE8D36978A81}" xr6:coauthVersionLast="47" xr6:coauthVersionMax="47" xr10:uidLastSave="{69128E11-6F87-4DE3-9026-BF9A987FC8C6}"/>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<sst xmlns="http://schemas.openxmlformats.org/spreadsheetml/2006/main" count="9140" uniqueCount="1378">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</sst>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13.229422235050754</c:v>
                </c:pt>
                <c:pt idx="1">
                  <c:v>17.546979666844507</c:v>
                </c:pt>
                <c:pt idx="2">
                  <c:v>15.178116327802005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1599</c:v>
                </c:pt>
                <c:pt idx="1">
                  <c:v>1250</c:v>
                </c:pt>
                <c:pt idx="2">
                  <c:v>1044</c:v>
                </c:pt>
                <c:pt idx="3">
                  <c:v>987</c:v>
                </c:pt>
                <c:pt idx="4">
                  <c:v>991</c:v>
                </c:pt>
                <c:pt idx="5">
                  <c:v>1059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41.3</c:v>
                </c:pt>
                <c:pt idx="1">
                  <c:v>45.7</c:v>
                </c:pt>
                <c:pt idx="2">
                  <c:v>46.5</c:v>
                </c:pt>
                <c:pt idx="3">
                  <c:v>46.1</c:v>
                </c:pt>
                <c:pt idx="4">
                  <c:v>46.6</c:v>
                </c:pt>
                <c:pt idx="5">
                  <c:v>49.8</c:v>
                </c:pt>
                <c:pt idx="6">
                  <c:v>45.2</c:v>
                </c:pt>
                <c:pt idx="7">
                  <c:v>46.9</c:v>
                </c:pt>
                <c:pt idx="8">
                  <c:v>56.9</c:v>
                </c:pt>
                <c:pt idx="9">
                  <c:v>60.9</c:v>
                </c:pt>
                <c:pt idx="10">
                  <c:v>56.6</c:v>
                </c:pt>
                <c:pt idx="11">
                  <c:v>54.9</c:v>
                </c:pt>
                <c:pt idx="12">
                  <c:v>57.5</c:v>
                </c:pt>
                <c:pt idx="13">
                  <c:v>56.7</c:v>
                </c:pt>
                <c:pt idx="14">
                  <c:v>54.9</c:v>
                </c:pt>
                <c:pt idx="15">
                  <c:v>61.7</c:v>
                </c:pt>
                <c:pt idx="16">
                  <c:v>63.9</c:v>
                </c:pt>
                <c:pt idx="17">
                  <c:v>66.400000000000006</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5298</c:v>
                </c:pt>
                <c:pt idx="1">
                  <c:v>5184</c:v>
                </c:pt>
                <c:pt idx="2">
                  <c:v>4931</c:v>
                </c:pt>
                <c:pt idx="3">
                  <c:v>4379</c:v>
                </c:pt>
                <c:pt idx="4">
                  <c:v>4199</c:v>
                </c:pt>
                <c:pt idx="5">
                  <c:v>4297</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Rugby</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820</c:v>
                </c:pt>
                <c:pt idx="1">
                  <c:v>858</c:v>
                </c:pt>
                <c:pt idx="2">
                  <c:v>657</c:v>
                </c:pt>
                <c:pt idx="3">
                  <c:v>364</c:v>
                </c:pt>
                <c:pt idx="4">
                  <c:v>438</c:v>
                </c:pt>
                <c:pt idx="5">
                  <c:v>470</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335280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333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proportion for Rugby was consistently lower than that of England with the gap increasing over the period, but was greater than the rural situation at the beginning of the period before also dropping below 'Rural as a Region'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Rugby was generally</a:t>
          </a:r>
          <a:r>
            <a:rPr lang="en-GB" sz="1200" baseline="0">
              <a:effectLst/>
              <a:latin typeface="Avenir Next LT Pro" panose="020B0504020202020204" pitchFamily="34" charset="0"/>
            </a:rPr>
            <a:t> between the rural and England situations over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for Rugby was generally in line with or above the rural and England situations over the period.</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Rugby</a:t>
          </a:r>
          <a:r>
            <a:rPr lang="en-GB" sz="1200" baseline="0">
              <a:effectLst/>
              <a:latin typeface="Avenir Next LT Pro" panose="020B0504020202020204" pitchFamily="34" charset="0"/>
            </a:rPr>
            <a:t> was consistently below both the rural and England situations over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Rugby was generally below the rural situation</a:t>
          </a:r>
          <a:r>
            <a:rPr lang="en-GB" sz="1200" baseline="0">
              <a:effectLst/>
              <a:latin typeface="Avenir Next LT Pro" panose="020B0504020202020204" pitchFamily="34" charset="0"/>
            </a:rPr>
            <a:t> over the period but moved above and below the England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219</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Rugby</v>
      </c>
      <c r="G12" s="10"/>
      <c r="H12" s="11"/>
      <c r="I12" s="12">
        <f>IF(VLOOKUP($F12,'E&amp;T'!$B$10:$Q$468,'E&amp;T'!O$1,FALSE)=0,"",VLOOKUP($F12,'E&amp;T'!$B$10:$Q$468,'E&amp;T'!O$1,FALSE))</f>
        <v>13.229422235050754</v>
      </c>
      <c r="J12" s="13">
        <f>IF(VLOOKUP($F12,'E&amp;T'!$B$10:$Q$468,'E&amp;T'!P$1,FALSE)=0,"",VLOOKUP($F12,'E&amp;T'!$B$10:$Q$468,'E&amp;T'!P$1,FALSE))</f>
        <v>17.546979666844507</v>
      </c>
      <c r="K12" s="35">
        <f>IF(VLOOKUP($F12,'E&amp;T'!$B$10:$Q$468,'E&amp;T'!Q$1,FALSE)=0,"",VLOOKUP($F12,'E&amp;T'!$B$10:$Q$468,'E&amp;T'!Q$1,FALSE))</f>
        <v>15.178116327802005</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Rugby to Rural as a Region</v>
      </c>
      <c r="G15" s="66"/>
      <c r="H15" s="67"/>
      <c r="I15" s="19">
        <f>100*((I12-I13))/I13</f>
        <v>19.392940678969289</v>
      </c>
      <c r="J15" s="19">
        <f>100*((J12-J13))/J13</f>
        <v>1.8778359713636126</v>
      </c>
      <c r="K15" s="38">
        <f t="shared" ref="K15" si="0">100*((K12-K13))/K13</f>
        <v>-5.5061729260006409</v>
      </c>
      <c r="L15" s="44"/>
      <c r="M15" s="30"/>
      <c r="N15" s="30"/>
      <c r="O15" s="30"/>
      <c r="P15" s="30"/>
      <c r="Q15" s="30"/>
      <c r="R15" s="30"/>
      <c r="S15" s="30"/>
      <c r="T15" s="30"/>
    </row>
    <row r="16" spans="1:20" ht="51" customHeight="1" x14ac:dyDescent="0.3">
      <c r="B16" s="14"/>
      <c r="C16" s="14"/>
      <c r="D16" s="14"/>
      <c r="F16" s="52" t="str">
        <f>"% Gap - "&amp;F12&amp;" to England"</f>
        <v>% Gap - Rugby to England</v>
      </c>
      <c r="G16" s="53"/>
      <c r="H16" s="54"/>
      <c r="I16" s="19">
        <f>100*(I12-I14)/I14</f>
        <v>-14.348812774266117</v>
      </c>
      <c r="J16" s="19">
        <f>100*(J12-J14)/J14</f>
        <v>-37.800472727919484</v>
      </c>
      <c r="K16" s="38">
        <f t="shared" ref="K16" si="1">100*(K12-K14)/K14</f>
        <v>-48.913300419840787</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Rugby</v>
      </c>
      <c r="G21" s="10"/>
      <c r="H21" s="11"/>
      <c r="I21" s="12">
        <f>IF(VLOOKUP($F21,appstarts!$B$10:$L$468,appstarts!E$1,FALSE)=0,"",VLOOKUP($F21,appstarts!$B$10:$L$468,appstarts!E$1,FALSE))</f>
        <v>1599</v>
      </c>
      <c r="J21" s="13">
        <f>IF(VLOOKUP($F21,appstarts!$B$10:$L$468,appstarts!F$1,FALSE)=0,"",VLOOKUP($F21,appstarts!$B$10:$L$468,appstarts!F$1,FALSE))</f>
        <v>1250</v>
      </c>
      <c r="K21" s="13">
        <f>IF(VLOOKUP($F21,appstarts!$B$10:$L$468,appstarts!G$1,FALSE)=0,"",VLOOKUP($F21,appstarts!$B$10:$L$468,appstarts!G$1,FALSE))</f>
        <v>1044</v>
      </c>
      <c r="L21" s="13">
        <f>IF(VLOOKUP($F21,appstarts!$B$10:$L$468,appstarts!H$1,FALSE)=0,"",VLOOKUP($F21,appstarts!$B$10:$L$468,appstarts!H$1,FALSE))</f>
        <v>987</v>
      </c>
      <c r="M21" s="13">
        <f>IF(VLOOKUP($F21,appstarts!$B$10:$L$468,appstarts!I$1,FALSE)=0,"",VLOOKUP($F21,appstarts!$B$10:$L$468,appstarts!I$1,FALSE))</f>
        <v>991</v>
      </c>
      <c r="N21" s="35">
        <f>IF(VLOOKUP($F21,appstarts!$B$10:$L$468,appstarts!J$1,FALSE)=0,"",VLOOKUP($F21,appstarts!$B$10:$L$468,appstarts!J$1,FALSE))</f>
        <v>1059</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Rugby to Rural as a Region</v>
      </c>
      <c r="G24" s="66"/>
      <c r="H24" s="67"/>
      <c r="I24" s="19">
        <f>100*((I21-I22))/I22</f>
        <v>-2.4279469261527846</v>
      </c>
      <c r="J24" s="19">
        <f>100*((J21-J22))/J22</f>
        <v>-1.3786662812616559</v>
      </c>
      <c r="K24" s="19">
        <f t="shared" ref="K24:N24" si="3">100*((K21-K22))/K22</f>
        <v>-19.973632080101744</v>
      </c>
      <c r="L24" s="19">
        <f t="shared" si="3"/>
        <v>-11.848433431671976</v>
      </c>
      <c r="M24" s="19">
        <f t="shared" si="3"/>
        <v>-7.447886801707952</v>
      </c>
      <c r="N24" s="38">
        <f t="shared" si="3"/>
        <v>-9.3073189054249212</v>
      </c>
      <c r="O24" s="44"/>
      <c r="P24" s="30"/>
      <c r="Q24" s="30"/>
      <c r="R24" s="30"/>
      <c r="S24" s="30"/>
      <c r="T24" s="30"/>
    </row>
    <row r="25" spans="1:20" ht="51" customHeight="1" x14ac:dyDescent="0.3">
      <c r="B25" s="14"/>
      <c r="C25" s="14"/>
      <c r="D25" s="14"/>
      <c r="F25" s="52" t="str">
        <f>"% Gap - "&amp;F21&amp;" to England"</f>
        <v>% Gap - Rugby to England</v>
      </c>
      <c r="G25" s="53"/>
      <c r="H25" s="54"/>
      <c r="I25" s="19">
        <f>100*(I21-I23)/I23</f>
        <v>12.605633802816902</v>
      </c>
      <c r="J25" s="19">
        <f>100*(J21-J23)/J23</f>
        <v>16.279069767441861</v>
      </c>
      <c r="K25" s="19">
        <f t="shared" ref="K25:N25" si="4">100*(K21-K23)/K23</f>
        <v>-6.9518716577540109</v>
      </c>
      <c r="L25" s="19">
        <f t="shared" si="4"/>
        <v>7.5163398692810457</v>
      </c>
      <c r="M25" s="19">
        <f t="shared" si="4"/>
        <v>8.6622807017543852</v>
      </c>
      <c r="N25" s="38">
        <f t="shared" si="4"/>
        <v>6.8617558022199798</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Rugby</v>
      </c>
      <c r="G30" s="10"/>
      <c r="H30" s="11"/>
      <c r="I30" s="12">
        <f>IF(VLOOKUP($F30,appachieve!$B$10:$L$468,appachieve!E$1,FALSE)=0,"",VLOOKUP($F30,appachieve!$B$10:$L$468,appachieve!E$1,FALSE))</f>
        <v>820</v>
      </c>
      <c r="J30" s="13">
        <f>IF(VLOOKUP($F30,appachieve!$B$10:$L$468,appachieve!F$1,FALSE)=0,"",VLOOKUP($F30,appachieve!$B$10:$L$468,appachieve!F$1,FALSE))</f>
        <v>858</v>
      </c>
      <c r="K30" s="13">
        <f>IF(VLOOKUP($F30,appachieve!$B$10:$L$468,appachieve!G$1,FALSE)=0,"",VLOOKUP($F30,appachieve!$B$10:$L$468,appachieve!G$1,FALSE))</f>
        <v>657</v>
      </c>
      <c r="L30" s="13">
        <f>IF(VLOOKUP($F30,appachieve!$B$10:$L$468,appachieve!H$1,FALSE)=0,"",VLOOKUP($F30,appachieve!$B$10:$L$468,appachieve!H$1,FALSE))</f>
        <v>364</v>
      </c>
      <c r="M30" s="13">
        <f>IF(VLOOKUP($F30,appachieve!$B$10:$L$468,appachieve!I$1,FALSE)=0,"",VLOOKUP($F30,appachieve!$B$10:$L$468,appachieve!I$1,FALSE))</f>
        <v>438</v>
      </c>
      <c r="N30" s="35">
        <f>IF(VLOOKUP($F30,appachieve!$B$10:$L$468,appachieve!J$1,FALSE)=0,"",VLOOKUP($F30,appachieve!$B$10:$L$468,appachieve!J$1,FALSE))</f>
        <v>470</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Rugby to Rural as a Region</v>
      </c>
      <c r="G33" s="66"/>
      <c r="H33" s="67"/>
      <c r="I33" s="19">
        <f>100*((I30-I31))/I31</f>
        <v>-13.005997635558604</v>
      </c>
      <c r="J33" s="19">
        <f>100*((J30-J31))/J31</f>
        <v>-7.9112060553386376</v>
      </c>
      <c r="K33" s="19">
        <f t="shared" ref="K33:N33" si="6">100*((K30-K31))/K31</f>
        <v>8.5327167645554425E-2</v>
      </c>
      <c r="L33" s="19">
        <f t="shared" si="6"/>
        <v>-32.032801807994694</v>
      </c>
      <c r="M33" s="19">
        <f t="shared" si="6"/>
        <v>-19.682168794139042</v>
      </c>
      <c r="N33" s="38">
        <f t="shared" si="6"/>
        <v>-2.6785560886320159</v>
      </c>
      <c r="O33" s="44"/>
      <c r="P33" s="30"/>
      <c r="Q33" s="30"/>
      <c r="R33" s="30"/>
      <c r="S33" s="30"/>
      <c r="T33" s="30"/>
    </row>
    <row r="34" spans="1:27" ht="51" customHeight="1" x14ac:dyDescent="0.3">
      <c r="B34" s="14"/>
      <c r="C34" s="14"/>
      <c r="D34" s="14"/>
      <c r="F34" s="52" t="str">
        <f>"% Gap - "&amp;F30&amp;" to England"</f>
        <v>% Gap - Rugby to England</v>
      </c>
      <c r="G34" s="53"/>
      <c r="H34" s="54"/>
      <c r="I34" s="19">
        <f>100*(I30-I32)/I32</f>
        <v>2.8858218318695106</v>
      </c>
      <c r="J34" s="19">
        <f>100*(J30-J32)/J32</f>
        <v>8.6075949367088604</v>
      </c>
      <c r="K34" s="19">
        <f t="shared" ref="K34:N34" si="7">100*(K30-K32)/K32</f>
        <v>24.431818181818183</v>
      </c>
      <c r="L34" s="19">
        <f t="shared" si="7"/>
        <v>-12.918660287081339</v>
      </c>
      <c r="M34" s="19">
        <f t="shared" si="7"/>
        <v>-1.3513513513513513</v>
      </c>
      <c r="N34" s="38">
        <f t="shared" si="7"/>
        <v>20.822622107969153</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Rugby</v>
      </c>
      <c r="G39" s="10"/>
      <c r="H39" s="11"/>
      <c r="I39" s="12">
        <f>IF(VLOOKUP($F39,'level3+'!$B$10:$BF$468,((3*'level3+'!B$1)+3),FALSE)=0,"",VLOOKUP($F39,'level3+'!$B$10:$BF$468,((3*'level3+'!B$1)+3),FALSE))</f>
        <v>41.3</v>
      </c>
      <c r="J39" s="12">
        <f>IF(VLOOKUP($F39,'level3+'!$B$10:$BF$468,((3*'level3+'!C$1)+3),FALSE)=0,"",VLOOKUP($F39,'level3+'!$B$10:$BF$468,((3*'level3+'!C$1)+3),FALSE))</f>
        <v>45.7</v>
      </c>
      <c r="K39" s="12">
        <f>IF(VLOOKUP($F39,'level3+'!$B$10:$BF$468,((3*'level3+'!D$1)+3),FALSE)=0,"",VLOOKUP($F39,'level3+'!$B$10:$BF$468,((3*'level3+'!D$1)+3),FALSE))</f>
        <v>46.5</v>
      </c>
      <c r="L39" s="12">
        <f>IF(VLOOKUP($F39,'level3+'!$B$10:$BF$468,((3*'level3+'!E$1)+3),FALSE)=0,"",VLOOKUP($F39,'level3+'!$B$10:$BF$468,((3*'level3+'!E$1)+3),FALSE))</f>
        <v>46.1</v>
      </c>
      <c r="M39" s="12">
        <f>IF(VLOOKUP($F39,'level3+'!$B$10:$BF$468,((3*'level3+'!F$1)+3),FALSE)=0,"",VLOOKUP($F39,'level3+'!$B$10:$BF$468,((3*'level3+'!F$1)+3),FALSE))</f>
        <v>46.6</v>
      </c>
      <c r="N39" s="12">
        <f>IF(VLOOKUP($F39,'level3+'!$B$10:$BF$468,((3*'level3+'!G$1)+3),FALSE)=0,"",VLOOKUP($F39,'level3+'!$B$10:$BF$468,((3*'level3+'!G$1)+3),FALSE))</f>
        <v>49.8</v>
      </c>
      <c r="O39" s="12">
        <f>IF(VLOOKUP($F39,'level3+'!$B$10:$BF$468,((3*'level3+'!H$1)+3),FALSE)=0,"",VLOOKUP($F39,'level3+'!$B$10:$BF$468,((3*'level3+'!H$1)+3),FALSE))</f>
        <v>45.2</v>
      </c>
      <c r="P39" s="12">
        <f>IF(VLOOKUP($F39,'level3+'!$B$10:$BF$468,((3*'level3+'!I$1)+3),FALSE)=0,"",VLOOKUP($F39,'level3+'!$B$10:$BF$468,((3*'level3+'!I$1)+3),FALSE))</f>
        <v>46.9</v>
      </c>
      <c r="Q39" s="12">
        <f>IF(VLOOKUP($F39,'level3+'!$B$10:$BF$468,((3*'level3+'!J$1)+3),FALSE)=0,"",VLOOKUP($F39,'level3+'!$B$10:$BF$468,((3*'level3+'!J$1)+3),FALSE))</f>
        <v>56.9</v>
      </c>
      <c r="R39" s="12">
        <f>IF(VLOOKUP($F39,'level3+'!$B$10:$BF$468,((3*'level3+'!K$1)+3),FALSE)=0,"",VLOOKUP($F39,'level3+'!$B$10:$BF$468,((3*'level3+'!K$1)+3),FALSE))</f>
        <v>60.9</v>
      </c>
      <c r="S39" s="12">
        <f>IF(VLOOKUP($F39,'level3+'!$B$10:$BF$468,((3*'level3+'!L$1)+3),FALSE)=0,"",VLOOKUP($F39,'level3+'!$B$10:$BF$468,((3*'level3+'!L$1)+3),FALSE))</f>
        <v>56.6</v>
      </c>
      <c r="T39" s="12">
        <f>IF(VLOOKUP($F39,'level3+'!$B$10:$BF$468,((3*'level3+'!M$1)+3),FALSE)=0,"",VLOOKUP($F39,'level3+'!$B$10:$BF$468,((3*'level3+'!M$1)+3),FALSE))</f>
        <v>54.9</v>
      </c>
      <c r="U39" s="12">
        <f>IF(VLOOKUP($F39,'level3+'!$B$10:$BF$468,((3*'level3+'!N$1)+3),FALSE)=0,"",VLOOKUP($F39,'level3+'!$B$10:$BF$468,((3*'level3+'!N$1)+3),FALSE))</f>
        <v>57.5</v>
      </c>
      <c r="V39" s="12">
        <f>IF(VLOOKUP($F39,'level3+'!$B$10:$BF$468,((3*'level3+'!O$1)+3),FALSE)=0,"",VLOOKUP($F39,'level3+'!$B$10:$BF$468,((3*'level3+'!O$1)+3),FALSE))</f>
        <v>56.7</v>
      </c>
      <c r="W39" s="12">
        <f>IF(VLOOKUP($F39,'level3+'!$B$10:$BF$468,((3*'level3+'!P$1)+3),FALSE)=0,"",VLOOKUP($F39,'level3+'!$B$10:$BF$468,((3*'level3+'!P$1)+3),FALSE))</f>
        <v>54.9</v>
      </c>
      <c r="X39" s="12">
        <f>IF(VLOOKUP($F39,'level3+'!$B$10:$BF$468,((3*'level3+'!Q$1)+3),FALSE)=0,"",VLOOKUP($F39,'level3+'!$B$10:$BF$468,((3*'level3+'!Q$1)+3),FALSE))</f>
        <v>61.7</v>
      </c>
      <c r="Y39" s="12">
        <f>IF(VLOOKUP($F39,'level3+'!$B$10:$BF$468,((3*'level3+'!R$1)+3),FALSE)=0,"",VLOOKUP($F39,'level3+'!$B$10:$BF$468,((3*'level3+'!R$1)+3),FALSE))</f>
        <v>63.9</v>
      </c>
      <c r="Z39" s="47">
        <f>IF(VLOOKUP($F39,'level3+'!$B$10:$BF$468,((3*'level3+'!S$1)+3),FALSE)=0,"",VLOOKUP($F39,'level3+'!$B$10:$BF$468,((3*'level3+'!S$1)+3),FALSE))</f>
        <v>66.400000000000006</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Rugby to Rural as a Region</v>
      </c>
      <c r="G42" s="69"/>
      <c r="H42" s="70"/>
      <c r="I42" s="19">
        <f>((I39-I40))</f>
        <v>-3.1053877003211525</v>
      </c>
      <c r="J42" s="19">
        <f>((J39-J40))</f>
        <v>0.72717606604656027</v>
      </c>
      <c r="K42" s="19">
        <f t="shared" ref="K42:Z42" si="9">((K39-K40))</f>
        <v>0.7264477095937778</v>
      </c>
      <c r="L42" s="19">
        <f t="shared" si="9"/>
        <v>-0.86792320299695547</v>
      </c>
      <c r="M42" s="19">
        <f t="shared" si="9"/>
        <v>0.63634952847081649</v>
      </c>
      <c r="N42" s="19">
        <f t="shared" si="9"/>
        <v>2.2104683195592258</v>
      </c>
      <c r="O42" s="19">
        <f t="shared" si="9"/>
        <v>-4.1620522025278532</v>
      </c>
      <c r="P42" s="19">
        <f t="shared" si="9"/>
        <v>-3.7020460512418154</v>
      </c>
      <c r="Q42" s="19">
        <f t="shared" si="9"/>
        <v>4.4605343304284943</v>
      </c>
      <c r="R42" s="19">
        <f t="shared" si="9"/>
        <v>7.6244555860944132</v>
      </c>
      <c r="S42" s="19">
        <f t="shared" si="9"/>
        <v>2.0299694928564946</v>
      </c>
      <c r="T42" s="19">
        <f t="shared" si="9"/>
        <v>-0.2603191329218788</v>
      </c>
      <c r="U42" s="19">
        <f t="shared" si="9"/>
        <v>1.5588252984872568</v>
      </c>
      <c r="V42" s="19">
        <f t="shared" si="9"/>
        <v>1.1413386181430951E-2</v>
      </c>
      <c r="W42" s="19">
        <f t="shared" si="9"/>
        <v>-2.4891662769824876</v>
      </c>
      <c r="X42" s="19">
        <f t="shared" si="9"/>
        <v>3.5534203427124709</v>
      </c>
      <c r="Y42" s="19">
        <f t="shared" si="9"/>
        <v>4.1291236997004219</v>
      </c>
      <c r="Z42" s="38">
        <f t="shared" si="9"/>
        <v>6.8601240885829569</v>
      </c>
      <c r="AA42" s="51"/>
    </row>
    <row r="43" spans="1:27" ht="51" customHeight="1" x14ac:dyDescent="0.3">
      <c r="B43" s="14"/>
      <c r="C43" s="14"/>
      <c r="D43" s="14"/>
      <c r="F43" s="52" t="str">
        <f>"% Gap - "&amp;F39&amp;" to England"</f>
        <v>% Gap - Rugby to England</v>
      </c>
      <c r="G43" s="53"/>
      <c r="H43" s="54"/>
      <c r="I43" s="19">
        <f>(I39-I41)</f>
        <v>-2.1000000000000014</v>
      </c>
      <c r="J43" s="19">
        <f>(J39-J41)</f>
        <v>1.7000000000000028</v>
      </c>
      <c r="K43" s="19">
        <f t="shared" ref="K43:Z43" si="10">(K39-K41)</f>
        <v>1.7000000000000028</v>
      </c>
      <c r="L43" s="19">
        <f t="shared" si="10"/>
        <v>0.30000000000000426</v>
      </c>
      <c r="M43" s="19">
        <f t="shared" si="10"/>
        <v>1</v>
      </c>
      <c r="N43" s="19">
        <f t="shared" si="10"/>
        <v>2.8999999999999986</v>
      </c>
      <c r="O43" s="19">
        <f t="shared" si="10"/>
        <v>-3.5</v>
      </c>
      <c r="P43" s="19">
        <f t="shared" si="10"/>
        <v>-3.6000000000000014</v>
      </c>
      <c r="Q43" s="19">
        <f t="shared" si="10"/>
        <v>3.7999999999999972</v>
      </c>
      <c r="R43" s="19">
        <f t="shared" si="10"/>
        <v>7.1000000000000014</v>
      </c>
      <c r="S43" s="19">
        <f t="shared" si="10"/>
        <v>1.8000000000000043</v>
      </c>
      <c r="T43" s="19">
        <f t="shared" si="10"/>
        <v>-0.70000000000000284</v>
      </c>
      <c r="U43" s="19">
        <f t="shared" si="10"/>
        <v>0.79999999999999716</v>
      </c>
      <c r="V43" s="19">
        <f t="shared" si="10"/>
        <v>-0.29999999999999716</v>
      </c>
      <c r="W43" s="19">
        <f t="shared" si="10"/>
        <v>-2.8000000000000043</v>
      </c>
      <c r="X43" s="19">
        <f t="shared" si="10"/>
        <v>3.2000000000000028</v>
      </c>
      <c r="Y43" s="19">
        <f t="shared" si="10"/>
        <v>2.6999999999999957</v>
      </c>
      <c r="Z43" s="50">
        <f t="shared" si="10"/>
        <v>5.1000000000000085</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Rugby</v>
      </c>
      <c r="G48" s="10"/>
      <c r="H48" s="11"/>
      <c r="I48" s="12">
        <f>IF(VLOOKUP($F48,participation!$B$10:$L$468,participation!E$1,FALSE)=0,"",VLOOKUP($F48,participation!$B$10:$L$468,participation!E$1,FALSE))</f>
        <v>5298</v>
      </c>
      <c r="J48" s="13">
        <f>IF(VLOOKUP($F48,participation!$B$10:$L$468,participation!F$1,FALSE)=0,"",VLOOKUP($F48,participation!$B$10:$L$468,participation!F$1,FALSE))</f>
        <v>5184</v>
      </c>
      <c r="K48" s="13">
        <f>IF(VLOOKUP($F48,participation!$B$10:$L$468,participation!G$1,FALSE)=0,"",VLOOKUP($F48,participation!$B$10:$L$468,participation!G$1,FALSE))</f>
        <v>4931</v>
      </c>
      <c r="L48" s="13">
        <f>IF(VLOOKUP($F48,participation!$B$10:$L$468,participation!H$1,FALSE)=0,"",VLOOKUP($F48,participation!$B$10:$L$468,participation!H$1,FALSE))</f>
        <v>4379</v>
      </c>
      <c r="M48" s="13">
        <f>IF(VLOOKUP($F48,participation!$B$10:$L$468,participation!I$1,FALSE)=0,"",VLOOKUP($F48,participation!$B$10:$L$468,participation!I$1,FALSE))</f>
        <v>4199</v>
      </c>
      <c r="N48" s="35">
        <f>IF(VLOOKUP($F48,participation!$B$10:$L$468,participation!J$1,FALSE)=0,"",VLOOKUP($F48,participation!$B$10:$L$468,participation!J$1,FALSE))</f>
        <v>4297</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Rugby to Rural as a Region</v>
      </c>
      <c r="G51" s="66"/>
      <c r="H51" s="67"/>
      <c r="I51" s="19">
        <f>100*((I48-I49))/I49</f>
        <v>-15.278107041071767</v>
      </c>
      <c r="J51" s="19">
        <f>100*((J48-J49))/J49</f>
        <v>-12.016727608009662</v>
      </c>
      <c r="K51" s="19">
        <f t="shared" ref="K51:N51" si="12">100*((K48-K49))/K49</f>
        <v>-12.908683712400176</v>
      </c>
      <c r="L51" s="19">
        <f t="shared" si="12"/>
        <v>-11.424423478302135</v>
      </c>
      <c r="M51" s="19">
        <f t="shared" si="12"/>
        <v>-9.6353248270357685</v>
      </c>
      <c r="N51" s="38">
        <f t="shared" si="12"/>
        <v>-9.4806112027866938</v>
      </c>
      <c r="O51" s="44"/>
      <c r="P51" s="30"/>
      <c r="Q51" s="30"/>
      <c r="R51" s="30"/>
      <c r="S51" s="30"/>
      <c r="T51" s="30"/>
    </row>
    <row r="52" spans="2:20" ht="51" customHeight="1" x14ac:dyDescent="0.3">
      <c r="B52" s="14"/>
      <c r="C52" s="14"/>
      <c r="D52" s="14"/>
      <c r="F52" s="52" t="str">
        <f>"% Gap - "&amp;F48&amp;" to England"</f>
        <v>% Gap - Rugby to England</v>
      </c>
      <c r="G52" s="53"/>
      <c r="H52" s="54"/>
      <c r="I52" s="19">
        <f>100*(I48-I50)/I50</f>
        <v>-21.950500883912788</v>
      </c>
      <c r="J52" s="19">
        <f>100*(J48-J50)/J50</f>
        <v>-21.311475409836067</v>
      </c>
      <c r="K52" s="19">
        <f t="shared" ref="K52:N52" si="13">100*(K48-K50)/K50</f>
        <v>-20.812590332423319</v>
      </c>
      <c r="L52" s="19">
        <f t="shared" si="13"/>
        <v>-16.495041952707858</v>
      </c>
      <c r="M52" s="19">
        <f t="shared" si="13"/>
        <v>-14.53287197231834</v>
      </c>
      <c r="N52" s="38">
        <f t="shared" si="13"/>
        <v>-16.579304989322463</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KOe6Xc6o+GvEVaT9A5CIzwdUhhyCUITd1fsk4BYriXil64juQCTu/rnbAzBqkydRLi6eu9g9Q9a2W8O15LlEGA==" saltValue="rXUMa/K35o2D/HqdjUfYyQ=="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2023-02-01T15:04:55Z</dcterms:modified>
</cp:coreProperties>
</file>