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E852FD9C-5667-4459-BA1F-079113DE3F73}" xr6:coauthVersionLast="47" xr6:coauthVersionMax="47" xr10:uidLastSave="{43285077-149F-4E6E-893F-C00808D7C2F1}"/>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<sst xmlns="http://schemas.openxmlformats.org/spreadsheetml/2006/main" count="9140" uniqueCount="1378">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</sst>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7.5728890571753125</c:v>
                </c:pt>
                <c:pt idx="1">
                  <c:v>10.976769902510021</c:v>
                </c:pt>
                <c:pt idx="2">
                  <c:v>11.289392774788624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882</c:v>
                </c:pt>
                <c:pt idx="1">
                  <c:v>702</c:v>
                </c:pt>
                <c:pt idx="2">
                  <c:v>805</c:v>
                </c:pt>
                <c:pt idx="3">
                  <c:v>743</c:v>
                </c:pt>
                <c:pt idx="4">
                  <c:v>762</c:v>
                </c:pt>
                <c:pt idx="5">
                  <c:v>732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60.2</c:v>
                </c:pt>
                <c:pt idx="1">
                  <c:v>59.3</c:v>
                </c:pt>
                <c:pt idx="2">
                  <c:v>55</c:v>
                </c:pt>
                <c:pt idx="3">
                  <c:v>58.6</c:v>
                </c:pt>
                <c:pt idx="4">
                  <c:v>61.4</c:v>
                </c:pt>
                <c:pt idx="5">
                  <c:v>54.4</c:v>
                </c:pt>
                <c:pt idx="6">
                  <c:v>60.3</c:v>
                </c:pt>
                <c:pt idx="7">
                  <c:v>60</c:v>
                </c:pt>
                <c:pt idx="8">
                  <c:v>67.900000000000006</c:v>
                </c:pt>
                <c:pt idx="9">
                  <c:v>66.8</c:v>
                </c:pt>
                <c:pt idx="10">
                  <c:v>68.599999999999994</c:v>
                </c:pt>
                <c:pt idx="11">
                  <c:v>70.2</c:v>
                </c:pt>
                <c:pt idx="12">
                  <c:v>66.7</c:v>
                </c:pt>
                <c:pt idx="13">
                  <c:v>73.2</c:v>
                </c:pt>
                <c:pt idx="14">
                  <c:v>70.2</c:v>
                </c:pt>
                <c:pt idx="15">
                  <c:v>69.7</c:v>
                </c:pt>
                <c:pt idx="16">
                  <c:v>73.599999999999994</c:v>
                </c:pt>
                <c:pt idx="17">
                  <c:v>77.400000000000006</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5901</c:v>
                </c:pt>
                <c:pt idx="1">
                  <c:v>5563</c:v>
                </c:pt>
                <c:pt idx="2">
                  <c:v>5050</c:v>
                </c:pt>
                <c:pt idx="3">
                  <c:v>2799</c:v>
                </c:pt>
                <c:pt idx="4">
                  <c:v>3280</c:v>
                </c:pt>
                <c:pt idx="5">
                  <c:v>3320</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Cambridgeshire</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507</c:v>
                </c:pt>
                <c:pt idx="1">
                  <c:v>483</c:v>
                </c:pt>
                <c:pt idx="2">
                  <c:v>358</c:v>
                </c:pt>
                <c:pt idx="3">
                  <c:v>305</c:v>
                </c:pt>
                <c:pt idx="4">
                  <c:v>377</c:v>
                </c:pt>
                <c:pt idx="5">
                  <c:v>392</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342900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341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 for</a:t>
          </a:r>
          <a:r>
            <a:rPr lang="en-GB" sz="1200" baseline="0">
              <a:effectLst/>
              <a:latin typeface="Avenir Next LT Pro" panose="020B0504020202020204" pitchFamily="34" charset="0"/>
            </a:rPr>
            <a:t> South Cambridgeshire was consistently below both the rural and England situations over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South Cambridgeshire was consistently</a:t>
          </a:r>
          <a:r>
            <a:rPr lang="en-GB" sz="1200" baseline="0">
              <a:effectLst/>
              <a:latin typeface="Avenir Next LT Pro" panose="020B0504020202020204" pitchFamily="34" charset="0"/>
            </a:rPr>
            <a:t>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South Cambridgeshire was consistently above the rural and England situations over this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South Cambridgeshire was consistently</a:t>
          </a:r>
          <a:r>
            <a:rPr lang="en-GB" sz="1200" baseline="0">
              <a:effectLst/>
              <a:latin typeface="Avenir Next LT Pro" panose="020B0504020202020204" pitchFamily="34" charset="0"/>
            </a:rPr>
            <a:t> below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South Cambridgeshire was generally below both the rural and England situations with gaps to both reducing during the period considered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237</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South Cambridgeshire</v>
      </c>
      <c r="G12" s="10"/>
      <c r="H12" s="11"/>
      <c r="I12" s="12">
        <f>IF(VLOOKUP($F12,'E&amp;T'!$B$10:$Q$468,'E&amp;T'!O$1,FALSE)=0,"",VLOOKUP($F12,'E&amp;T'!$B$10:$Q$468,'E&amp;T'!O$1,FALSE))</f>
        <v>7.5728890571753125</v>
      </c>
      <c r="J12" s="13">
        <f>IF(VLOOKUP($F12,'E&amp;T'!$B$10:$Q$468,'E&amp;T'!P$1,FALSE)=0,"",VLOOKUP($F12,'E&amp;T'!$B$10:$Q$468,'E&amp;T'!P$1,FALSE))</f>
        <v>10.976769902510021</v>
      </c>
      <c r="K12" s="35">
        <f>IF(VLOOKUP($F12,'E&amp;T'!$B$10:$Q$468,'E&amp;T'!Q$1,FALSE)=0,"",VLOOKUP($F12,'E&amp;T'!$B$10:$Q$468,'E&amp;T'!Q$1,FALSE))</f>
        <v>11.289392774788624</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South Cambridgeshire to Rural as a Region</v>
      </c>
      <c r="G15" s="66"/>
      <c r="H15" s="67"/>
      <c r="I15" s="19">
        <f>100*((I12-I13))/I13</f>
        <v>-31.656161704761022</v>
      </c>
      <c r="J15" s="19">
        <f>100*((J12-J13))/J13</f>
        <v>-36.26882888931847</v>
      </c>
      <c r="K15" s="38">
        <f t="shared" ref="K15" si="0">100*((K12-K13))/K13</f>
        <v>-29.716052664763193</v>
      </c>
      <c r="L15" s="44"/>
      <c r="M15" s="30"/>
      <c r="N15" s="30"/>
      <c r="O15" s="30"/>
      <c r="P15" s="30"/>
      <c r="Q15" s="30"/>
      <c r="R15" s="30"/>
      <c r="S15" s="30"/>
      <c r="T15" s="30"/>
    </row>
    <row r="16" spans="1:20" ht="51" customHeight="1" x14ac:dyDescent="0.3">
      <c r="B16" s="14"/>
      <c r="C16" s="14"/>
      <c r="D16" s="14"/>
      <c r="F16" s="52" t="str">
        <f>"% Gap - "&amp;F12&amp;" to England"</f>
        <v>% Gap - South Cambridgeshire to England</v>
      </c>
      <c r="G16" s="53"/>
      <c r="H16" s="54"/>
      <c r="I16" s="19">
        <f>100*(I12-I14)/I14</f>
        <v>-50.970879381464869</v>
      </c>
      <c r="J16" s="19">
        <f>100*(J12-J14)/J14</f>
        <v>-61.090175524589043</v>
      </c>
      <c r="K16" s="38">
        <f t="shared" ref="K16" si="1">100*(K12-K14)/K14</f>
        <v>-62.002016279739124</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South Cambridgeshire</v>
      </c>
      <c r="G21" s="10"/>
      <c r="H21" s="11"/>
      <c r="I21" s="12">
        <f>IF(VLOOKUP($F21,appstarts!$B$10:$L$468,appstarts!E$1,FALSE)=0,"",VLOOKUP($F21,appstarts!$B$10:$L$468,appstarts!E$1,FALSE))</f>
        <v>882</v>
      </c>
      <c r="J21" s="13">
        <f>IF(VLOOKUP($F21,appstarts!$B$10:$L$468,appstarts!F$1,FALSE)=0,"",VLOOKUP($F21,appstarts!$B$10:$L$468,appstarts!F$1,FALSE))</f>
        <v>702</v>
      </c>
      <c r="K21" s="13">
        <f>IF(VLOOKUP($F21,appstarts!$B$10:$L$468,appstarts!G$1,FALSE)=0,"",VLOOKUP($F21,appstarts!$B$10:$L$468,appstarts!G$1,FALSE))</f>
        <v>805</v>
      </c>
      <c r="L21" s="13">
        <f>IF(VLOOKUP($F21,appstarts!$B$10:$L$468,appstarts!H$1,FALSE)=0,"",VLOOKUP($F21,appstarts!$B$10:$L$468,appstarts!H$1,FALSE))</f>
        <v>743</v>
      </c>
      <c r="M21" s="13">
        <f>IF(VLOOKUP($F21,appstarts!$B$10:$L$468,appstarts!I$1,FALSE)=0,"",VLOOKUP($F21,appstarts!$B$10:$L$468,appstarts!I$1,FALSE))</f>
        <v>762</v>
      </c>
      <c r="N21" s="35">
        <f>IF(VLOOKUP($F21,appstarts!$B$10:$L$468,appstarts!J$1,FALSE)=0,"",VLOOKUP($F21,appstarts!$B$10:$L$468,appstarts!J$1,FALSE))</f>
        <v>732</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South Cambridgeshire to Rural as a Region</v>
      </c>
      <c r="G24" s="66"/>
      <c r="H24" s="67"/>
      <c r="I24" s="19">
        <f>100*((I21-I22))/I22</f>
        <v>-46.179768098103033</v>
      </c>
      <c r="J24" s="19">
        <f>100*((J21-J22))/J22</f>
        <v>-44.614258983556546</v>
      </c>
      <c r="K24" s="19">
        <f t="shared" ref="K24:N24" si="3">100*((K21-K22))/K22</f>
        <v>-38.293844659465428</v>
      </c>
      <c r="L24" s="19">
        <f t="shared" si="3"/>
        <v>-33.64071533914111</v>
      </c>
      <c r="M24" s="19">
        <f t="shared" si="3"/>
        <v>-28.834802969628111</v>
      </c>
      <c r="N24" s="38">
        <f t="shared" si="3"/>
        <v>-37.311574540860285</v>
      </c>
      <c r="O24" s="44"/>
      <c r="P24" s="30"/>
      <c r="Q24" s="30"/>
      <c r="R24" s="30"/>
      <c r="S24" s="30"/>
      <c r="T24" s="30"/>
    </row>
    <row r="25" spans="1:20" ht="51" customHeight="1" x14ac:dyDescent="0.3">
      <c r="B25" s="14"/>
      <c r="C25" s="14"/>
      <c r="D25" s="14"/>
      <c r="F25" s="52" t="str">
        <f>"% Gap - "&amp;F21&amp;" to England"</f>
        <v>% Gap - South Cambridgeshire to England</v>
      </c>
      <c r="G25" s="53"/>
      <c r="H25" s="54"/>
      <c r="I25" s="19">
        <f>100*(I21-I23)/I23</f>
        <v>-37.887323943661968</v>
      </c>
      <c r="J25" s="19">
        <f>100*(J21-J23)/J23</f>
        <v>-34.697674418604649</v>
      </c>
      <c r="K25" s="19">
        <f t="shared" ref="K25:N25" si="4">100*(K21-K23)/K23</f>
        <v>-28.253119429590019</v>
      </c>
      <c r="L25" s="19">
        <f t="shared" si="4"/>
        <v>-19.063180827886711</v>
      </c>
      <c r="M25" s="19">
        <f t="shared" si="4"/>
        <v>-16.44736842105263</v>
      </c>
      <c r="N25" s="38">
        <f t="shared" si="4"/>
        <v>-26.13521695257316</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South Cambridgeshire</v>
      </c>
      <c r="G30" s="10"/>
      <c r="H30" s="11"/>
      <c r="I30" s="12">
        <f>IF(VLOOKUP($F30,appachieve!$B$10:$L$468,appachieve!E$1,FALSE)=0,"",VLOOKUP($F30,appachieve!$B$10:$L$468,appachieve!E$1,FALSE))</f>
        <v>507</v>
      </c>
      <c r="J30" s="13">
        <f>IF(VLOOKUP($F30,appachieve!$B$10:$L$468,appachieve!F$1,FALSE)=0,"",VLOOKUP($F30,appachieve!$B$10:$L$468,appachieve!F$1,FALSE))</f>
        <v>483</v>
      </c>
      <c r="K30" s="13">
        <f>IF(VLOOKUP($F30,appachieve!$B$10:$L$468,appachieve!G$1,FALSE)=0,"",VLOOKUP($F30,appachieve!$B$10:$L$468,appachieve!G$1,FALSE))</f>
        <v>358</v>
      </c>
      <c r="L30" s="13">
        <f>IF(VLOOKUP($F30,appachieve!$B$10:$L$468,appachieve!H$1,FALSE)=0,"",VLOOKUP($F30,appachieve!$B$10:$L$468,appachieve!H$1,FALSE))</f>
        <v>305</v>
      </c>
      <c r="M30" s="13">
        <f>IF(VLOOKUP($F30,appachieve!$B$10:$L$468,appachieve!I$1,FALSE)=0,"",VLOOKUP($F30,appachieve!$B$10:$L$468,appachieve!I$1,FALSE))</f>
        <v>377</v>
      </c>
      <c r="N30" s="35">
        <f>IF(VLOOKUP($F30,appachieve!$B$10:$L$468,appachieve!J$1,FALSE)=0,"",VLOOKUP($F30,appachieve!$B$10:$L$468,appachieve!J$1,FALSE))</f>
        <v>392</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South Cambridgeshire to Rural as a Region</v>
      </c>
      <c r="G33" s="66"/>
      <c r="H33" s="67"/>
      <c r="I33" s="19">
        <f>100*((I30-I31))/I31</f>
        <v>-46.212244879546603</v>
      </c>
      <c r="J33" s="19">
        <f>100*((J30-J31))/J31</f>
        <v>-48.159804807375949</v>
      </c>
      <c r="K33" s="19">
        <f t="shared" ref="K33:N33" si="6">100*((K30-K31))/K31</f>
        <v>-45.463398590537125</v>
      </c>
      <c r="L33" s="19">
        <f t="shared" si="6"/>
        <v>-43.049463053402143</v>
      </c>
      <c r="M33" s="19">
        <f t="shared" si="6"/>
        <v>-30.867985468927898</v>
      </c>
      <c r="N33" s="38">
        <f t="shared" si="6"/>
        <v>-18.829774439880318</v>
      </c>
      <c r="O33" s="44"/>
      <c r="P33" s="30"/>
      <c r="Q33" s="30"/>
      <c r="R33" s="30"/>
      <c r="S33" s="30"/>
      <c r="T33" s="30"/>
    </row>
    <row r="34" spans="1:27" ht="51" customHeight="1" x14ac:dyDescent="0.3">
      <c r="B34" s="14"/>
      <c r="C34" s="14"/>
      <c r="D34" s="14"/>
      <c r="F34" s="52" t="str">
        <f>"% Gap - "&amp;F30&amp;" to England"</f>
        <v>% Gap - South Cambridgeshire to England</v>
      </c>
      <c r="G34" s="53"/>
      <c r="H34" s="54"/>
      <c r="I34" s="19">
        <f>100*(I30-I32)/I32</f>
        <v>-36.386449184441659</v>
      </c>
      <c r="J34" s="19">
        <f>100*(J30-J32)/J32</f>
        <v>-38.860759493670884</v>
      </c>
      <c r="K34" s="19">
        <f t="shared" ref="K34:N34" si="7">100*(K30-K32)/K32</f>
        <v>-32.196969696969695</v>
      </c>
      <c r="L34" s="19">
        <f t="shared" si="7"/>
        <v>-27.033492822966508</v>
      </c>
      <c r="M34" s="19">
        <f t="shared" si="7"/>
        <v>-15.09009009009009</v>
      </c>
      <c r="N34" s="38">
        <f t="shared" si="7"/>
        <v>0.77120822622107965</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South Cambridgeshire</v>
      </c>
      <c r="G39" s="10"/>
      <c r="H39" s="11"/>
      <c r="I39" s="12">
        <f>IF(VLOOKUP($F39,'level3+'!$B$10:$BF$468,((3*'level3+'!B$1)+3),FALSE)=0,"",VLOOKUP($F39,'level3+'!$B$10:$BF$468,((3*'level3+'!B$1)+3),FALSE))</f>
        <v>60.2</v>
      </c>
      <c r="J39" s="12">
        <f>IF(VLOOKUP($F39,'level3+'!$B$10:$BF$468,((3*'level3+'!C$1)+3),FALSE)=0,"",VLOOKUP($F39,'level3+'!$B$10:$BF$468,((3*'level3+'!C$1)+3),FALSE))</f>
        <v>59.3</v>
      </c>
      <c r="K39" s="12">
        <f>IF(VLOOKUP($F39,'level3+'!$B$10:$BF$468,((3*'level3+'!D$1)+3),FALSE)=0,"",VLOOKUP($F39,'level3+'!$B$10:$BF$468,((3*'level3+'!D$1)+3),FALSE))</f>
        <v>55</v>
      </c>
      <c r="L39" s="12">
        <f>IF(VLOOKUP($F39,'level3+'!$B$10:$BF$468,((3*'level3+'!E$1)+3),FALSE)=0,"",VLOOKUP($F39,'level3+'!$B$10:$BF$468,((3*'level3+'!E$1)+3),FALSE))</f>
        <v>58.6</v>
      </c>
      <c r="M39" s="12">
        <f>IF(VLOOKUP($F39,'level3+'!$B$10:$BF$468,((3*'level3+'!F$1)+3),FALSE)=0,"",VLOOKUP($F39,'level3+'!$B$10:$BF$468,((3*'level3+'!F$1)+3),FALSE))</f>
        <v>61.4</v>
      </c>
      <c r="N39" s="12">
        <f>IF(VLOOKUP($F39,'level3+'!$B$10:$BF$468,((3*'level3+'!G$1)+3),FALSE)=0,"",VLOOKUP($F39,'level3+'!$B$10:$BF$468,((3*'level3+'!G$1)+3),FALSE))</f>
        <v>54.4</v>
      </c>
      <c r="O39" s="12">
        <f>IF(VLOOKUP($F39,'level3+'!$B$10:$BF$468,((3*'level3+'!H$1)+3),FALSE)=0,"",VLOOKUP($F39,'level3+'!$B$10:$BF$468,((3*'level3+'!H$1)+3),FALSE))</f>
        <v>60.3</v>
      </c>
      <c r="P39" s="12">
        <f>IF(VLOOKUP($F39,'level3+'!$B$10:$BF$468,((3*'level3+'!I$1)+3),FALSE)=0,"",VLOOKUP($F39,'level3+'!$B$10:$BF$468,((3*'level3+'!I$1)+3),FALSE))</f>
        <v>60</v>
      </c>
      <c r="Q39" s="12">
        <f>IF(VLOOKUP($F39,'level3+'!$B$10:$BF$468,((3*'level3+'!J$1)+3),FALSE)=0,"",VLOOKUP($F39,'level3+'!$B$10:$BF$468,((3*'level3+'!J$1)+3),FALSE))</f>
        <v>67.900000000000006</v>
      </c>
      <c r="R39" s="12">
        <f>IF(VLOOKUP($F39,'level3+'!$B$10:$BF$468,((3*'level3+'!K$1)+3),FALSE)=0,"",VLOOKUP($F39,'level3+'!$B$10:$BF$468,((3*'level3+'!K$1)+3),FALSE))</f>
        <v>66.8</v>
      </c>
      <c r="S39" s="12">
        <f>IF(VLOOKUP($F39,'level3+'!$B$10:$BF$468,((3*'level3+'!L$1)+3),FALSE)=0,"",VLOOKUP($F39,'level3+'!$B$10:$BF$468,((3*'level3+'!L$1)+3),FALSE))</f>
        <v>68.599999999999994</v>
      </c>
      <c r="T39" s="12">
        <f>IF(VLOOKUP($F39,'level3+'!$B$10:$BF$468,((3*'level3+'!M$1)+3),FALSE)=0,"",VLOOKUP($F39,'level3+'!$B$10:$BF$468,((3*'level3+'!M$1)+3),FALSE))</f>
        <v>70.2</v>
      </c>
      <c r="U39" s="12">
        <f>IF(VLOOKUP($F39,'level3+'!$B$10:$BF$468,((3*'level3+'!N$1)+3),FALSE)=0,"",VLOOKUP($F39,'level3+'!$B$10:$BF$468,((3*'level3+'!N$1)+3),FALSE))</f>
        <v>66.7</v>
      </c>
      <c r="V39" s="12">
        <f>IF(VLOOKUP($F39,'level3+'!$B$10:$BF$468,((3*'level3+'!O$1)+3),FALSE)=0,"",VLOOKUP($F39,'level3+'!$B$10:$BF$468,((3*'level3+'!O$1)+3),FALSE))</f>
        <v>73.2</v>
      </c>
      <c r="W39" s="12">
        <f>IF(VLOOKUP($F39,'level3+'!$B$10:$BF$468,((3*'level3+'!P$1)+3),FALSE)=0,"",VLOOKUP($F39,'level3+'!$B$10:$BF$468,((3*'level3+'!P$1)+3),FALSE))</f>
        <v>70.2</v>
      </c>
      <c r="X39" s="12">
        <f>IF(VLOOKUP($F39,'level3+'!$B$10:$BF$468,((3*'level3+'!Q$1)+3),FALSE)=0,"",VLOOKUP($F39,'level3+'!$B$10:$BF$468,((3*'level3+'!Q$1)+3),FALSE))</f>
        <v>69.7</v>
      </c>
      <c r="Y39" s="12">
        <f>IF(VLOOKUP($F39,'level3+'!$B$10:$BF$468,((3*'level3+'!R$1)+3),FALSE)=0,"",VLOOKUP($F39,'level3+'!$B$10:$BF$468,((3*'level3+'!R$1)+3),FALSE))</f>
        <v>73.599999999999994</v>
      </c>
      <c r="Z39" s="47">
        <f>IF(VLOOKUP($F39,'level3+'!$B$10:$BF$468,((3*'level3+'!S$1)+3),FALSE)=0,"",VLOOKUP($F39,'level3+'!$B$10:$BF$468,((3*'level3+'!S$1)+3),FALSE))</f>
        <v>77.400000000000006</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South Cambridgeshire to Rural as a Region</v>
      </c>
      <c r="G42" s="69"/>
      <c r="H42" s="70"/>
      <c r="I42" s="19">
        <f>((I39-I40))</f>
        <v>15.794612299678853</v>
      </c>
      <c r="J42" s="19">
        <f>((J39-J40))</f>
        <v>14.327176066046555</v>
      </c>
      <c r="K42" s="19">
        <f t="shared" ref="K42:Z42" si="9">((K39-K40))</f>
        <v>9.2264477095937778</v>
      </c>
      <c r="L42" s="19">
        <f t="shared" si="9"/>
        <v>11.632076797003045</v>
      </c>
      <c r="M42" s="19">
        <f t="shared" si="9"/>
        <v>15.436349528470814</v>
      </c>
      <c r="N42" s="19">
        <f t="shared" si="9"/>
        <v>6.8104683195592273</v>
      </c>
      <c r="O42" s="19">
        <f t="shared" si="9"/>
        <v>10.937947797472141</v>
      </c>
      <c r="P42" s="19">
        <f t="shared" si="9"/>
        <v>9.397953948758186</v>
      </c>
      <c r="Q42" s="19">
        <f t="shared" si="9"/>
        <v>15.460534330428501</v>
      </c>
      <c r="R42" s="19">
        <f t="shared" si="9"/>
        <v>13.524455586094412</v>
      </c>
      <c r="S42" s="19">
        <f t="shared" si="9"/>
        <v>14.029969492856488</v>
      </c>
      <c r="T42" s="19">
        <f t="shared" si="9"/>
        <v>15.039680867078125</v>
      </c>
      <c r="U42" s="19">
        <f t="shared" si="9"/>
        <v>10.75882529848726</v>
      </c>
      <c r="V42" s="19">
        <f t="shared" si="9"/>
        <v>16.511413386181431</v>
      </c>
      <c r="W42" s="19">
        <f t="shared" si="9"/>
        <v>12.810833723017517</v>
      </c>
      <c r="X42" s="19">
        <f t="shared" si="9"/>
        <v>11.553420342712471</v>
      </c>
      <c r="Y42" s="19">
        <f t="shared" si="9"/>
        <v>13.829123699700418</v>
      </c>
      <c r="Z42" s="38">
        <f t="shared" si="9"/>
        <v>17.860124088582957</v>
      </c>
      <c r="AA42" s="51"/>
    </row>
    <row r="43" spans="1:27" ht="51" customHeight="1" x14ac:dyDescent="0.3">
      <c r="B43" s="14"/>
      <c r="C43" s="14"/>
      <c r="D43" s="14"/>
      <c r="F43" s="52" t="str">
        <f>"% Gap - "&amp;F39&amp;" to England"</f>
        <v>% Gap - South Cambridgeshire to England</v>
      </c>
      <c r="G43" s="53"/>
      <c r="H43" s="54"/>
      <c r="I43" s="19">
        <f>(I39-I41)</f>
        <v>16.800000000000004</v>
      </c>
      <c r="J43" s="19">
        <f>(J39-J41)</f>
        <v>15.299999999999997</v>
      </c>
      <c r="K43" s="19">
        <f t="shared" ref="K43:Z43" si="10">(K39-K41)</f>
        <v>10.200000000000003</v>
      </c>
      <c r="L43" s="19">
        <f t="shared" si="10"/>
        <v>12.800000000000004</v>
      </c>
      <c r="M43" s="19">
        <f t="shared" si="10"/>
        <v>15.799999999999997</v>
      </c>
      <c r="N43" s="19">
        <f t="shared" si="10"/>
        <v>7.5</v>
      </c>
      <c r="O43" s="19">
        <f t="shared" si="10"/>
        <v>11.599999999999994</v>
      </c>
      <c r="P43" s="19">
        <f t="shared" si="10"/>
        <v>9.5</v>
      </c>
      <c r="Q43" s="19">
        <f t="shared" si="10"/>
        <v>14.800000000000004</v>
      </c>
      <c r="R43" s="19">
        <f t="shared" si="10"/>
        <v>13</v>
      </c>
      <c r="S43" s="19">
        <f t="shared" si="10"/>
        <v>13.799999999999997</v>
      </c>
      <c r="T43" s="19">
        <f t="shared" si="10"/>
        <v>14.600000000000001</v>
      </c>
      <c r="U43" s="19">
        <f t="shared" si="10"/>
        <v>10</v>
      </c>
      <c r="V43" s="19">
        <f t="shared" si="10"/>
        <v>16.200000000000003</v>
      </c>
      <c r="W43" s="19">
        <f t="shared" si="10"/>
        <v>12.5</v>
      </c>
      <c r="X43" s="19">
        <f t="shared" si="10"/>
        <v>11.200000000000003</v>
      </c>
      <c r="Y43" s="19">
        <f t="shared" si="10"/>
        <v>12.399999999999991</v>
      </c>
      <c r="Z43" s="50">
        <f t="shared" si="10"/>
        <v>16.100000000000009</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South Cambridgeshire</v>
      </c>
      <c r="G48" s="10"/>
      <c r="H48" s="11"/>
      <c r="I48" s="12">
        <f>IF(VLOOKUP($F48,participation!$B$10:$L$468,participation!E$1,FALSE)=0,"",VLOOKUP($F48,participation!$B$10:$L$468,participation!E$1,FALSE))</f>
        <v>5901</v>
      </c>
      <c r="J48" s="13">
        <f>IF(VLOOKUP($F48,participation!$B$10:$L$468,participation!F$1,FALSE)=0,"",VLOOKUP($F48,participation!$B$10:$L$468,participation!F$1,FALSE))</f>
        <v>5563</v>
      </c>
      <c r="K48" s="13">
        <f>IF(VLOOKUP($F48,participation!$B$10:$L$468,participation!G$1,FALSE)=0,"",VLOOKUP($F48,participation!$B$10:$L$468,participation!G$1,FALSE))</f>
        <v>5050</v>
      </c>
      <c r="L48" s="13">
        <f>IF(VLOOKUP($F48,participation!$B$10:$L$468,participation!H$1,FALSE)=0,"",VLOOKUP($F48,participation!$B$10:$L$468,participation!H$1,FALSE))</f>
        <v>2799</v>
      </c>
      <c r="M48" s="13">
        <f>IF(VLOOKUP($F48,participation!$B$10:$L$468,participation!I$1,FALSE)=0,"",VLOOKUP($F48,participation!$B$10:$L$468,participation!I$1,FALSE))</f>
        <v>3280</v>
      </c>
      <c r="N48" s="35">
        <f>IF(VLOOKUP($F48,participation!$B$10:$L$468,participation!J$1,FALSE)=0,"",VLOOKUP($F48,participation!$B$10:$L$468,participation!J$1,FALSE))</f>
        <v>3320</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South Cambridgeshire to Rural as a Region</v>
      </c>
      <c r="G51" s="66"/>
      <c r="H51" s="67"/>
      <c r="I51" s="19">
        <f>100*((I48-I49))/I49</f>
        <v>-5.6353547847045098</v>
      </c>
      <c r="J51" s="19">
        <f>100*((J48-J49))/J49</f>
        <v>-5.5843085808946267</v>
      </c>
      <c r="K51" s="19">
        <f t="shared" ref="K51:N51" si="12">100*((K48-K49))/K49</f>
        <v>-10.806905850257733</v>
      </c>
      <c r="L51" s="19">
        <f t="shared" si="12"/>
        <v>-43.383640400951741</v>
      </c>
      <c r="M51" s="19">
        <f t="shared" si="12"/>
        <v>-29.412685266177025</v>
      </c>
      <c r="N51" s="38">
        <f t="shared" si="12"/>
        <v>-30.061817359379063</v>
      </c>
      <c r="O51" s="44"/>
      <c r="P51" s="30"/>
      <c r="Q51" s="30"/>
      <c r="R51" s="30"/>
      <c r="S51" s="30"/>
      <c r="T51" s="30"/>
    </row>
    <row r="52" spans="2:20" ht="51" customHeight="1" x14ac:dyDescent="0.3">
      <c r="B52" s="14"/>
      <c r="C52" s="14"/>
      <c r="D52" s="14"/>
      <c r="F52" s="52" t="str">
        <f>"% Gap - "&amp;F48&amp;" to England"</f>
        <v>% Gap - South Cambridgeshire to England</v>
      </c>
      <c r="G52" s="53"/>
      <c r="H52" s="54"/>
      <c r="I52" s="19">
        <f>100*(I48-I50)/I50</f>
        <v>-13.067177371832646</v>
      </c>
      <c r="J52" s="19">
        <f>100*(J48-J50)/J50</f>
        <v>-15.558591378263509</v>
      </c>
      <c r="K52" s="19">
        <f t="shared" ref="K52:N52" si="13">100*(K48-K50)/K50</f>
        <v>-18.901557732455437</v>
      </c>
      <c r="L52" s="19">
        <f t="shared" si="13"/>
        <v>-46.624713958810069</v>
      </c>
      <c r="M52" s="19">
        <f t="shared" si="13"/>
        <v>-33.238347242010988</v>
      </c>
      <c r="N52" s="38">
        <f t="shared" si="13"/>
        <v>-35.546495826053196</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xkisSbuvWdAT7Dc2mwmKLmlUZ+M862hdco9JSrjGWlnMoZYyvrzBOxQoW5sN5AmpS+WgV19dA/Ax0VEZ+v66Zw==" saltValue="fINn01Qbamlqkh6JYKLR4Q=="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2023-02-02T12:05:10Z</dcterms:modified>
</cp:coreProperties>
</file>