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491E4B3B-1C0A-4A60-A29A-349B14CD01FA}" xr6:coauthVersionLast="47" xr6:coauthVersionMax="47" xr10:uidLastSave="{9C23587F-653F-444F-BD8B-45143F990740}"/>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<sst xmlns="http://schemas.openxmlformats.org/spreadsheetml/2006/main" count="9140" uniqueCount="1378">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</sst>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12.657312310140314</c:v>
                </c:pt>
                <c:pt idx="1">
                  <c:v>16.683409873708381</c:v>
                </c:pt>
                <c:pt idx="2">
                  <c:v>14.027263244973563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1586</c:v>
                </c:pt>
                <c:pt idx="1">
                  <c:v>1193</c:v>
                </c:pt>
                <c:pt idx="2">
                  <c:v>1152</c:v>
                </c:pt>
                <c:pt idx="3">
                  <c:v>903</c:v>
                </c:pt>
                <c:pt idx="4">
                  <c:v>982</c:v>
                </c:pt>
                <c:pt idx="5">
                  <c:v>1179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35.799999999999997</c:v>
                </c:pt>
                <c:pt idx="1">
                  <c:v>33.1</c:v>
                </c:pt>
                <c:pt idx="2">
                  <c:v>41.9</c:v>
                </c:pt>
                <c:pt idx="3">
                  <c:v>41</c:v>
                </c:pt>
                <c:pt idx="4">
                  <c:v>36</c:v>
                </c:pt>
                <c:pt idx="5">
                  <c:v>44.7</c:v>
                </c:pt>
                <c:pt idx="6">
                  <c:v>39.200000000000003</c:v>
                </c:pt>
                <c:pt idx="7">
                  <c:v>37.1</c:v>
                </c:pt>
                <c:pt idx="8">
                  <c:v>43.6</c:v>
                </c:pt>
                <c:pt idx="9">
                  <c:v>45.1</c:v>
                </c:pt>
                <c:pt idx="10">
                  <c:v>44.8</c:v>
                </c:pt>
                <c:pt idx="11">
                  <c:v>52.6</c:v>
                </c:pt>
                <c:pt idx="12">
                  <c:v>50.7</c:v>
                </c:pt>
                <c:pt idx="13">
                  <c:v>45.1</c:v>
                </c:pt>
                <c:pt idx="14">
                  <c:v>63.2</c:v>
                </c:pt>
                <c:pt idx="15">
                  <c:v>51.9</c:v>
                </c:pt>
                <c:pt idx="16">
                  <c:v>57.2</c:v>
                </c:pt>
                <c:pt idx="17">
                  <c:v>50.5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7187</c:v>
                </c:pt>
                <c:pt idx="1">
                  <c:v>6490</c:v>
                </c:pt>
                <c:pt idx="2">
                  <c:v>5932</c:v>
                </c:pt>
                <c:pt idx="3">
                  <c:v>5626</c:v>
                </c:pt>
                <c:pt idx="4">
                  <c:v>4625</c:v>
                </c:pt>
                <c:pt idx="5">
                  <c:v>4801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Torridge</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947</c:v>
                </c:pt>
                <c:pt idx="1">
                  <c:v>1022</c:v>
                </c:pt>
                <c:pt idx="2">
                  <c:v>706</c:v>
                </c:pt>
                <c:pt idx="3">
                  <c:v>476</c:v>
                </c:pt>
                <c:pt idx="4">
                  <c:v>488</c:v>
                </c:pt>
                <c:pt idx="5">
                  <c:v>392</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525780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524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proportion for Torridge was consistently lower than that of England with the gap increasing over the period, but was greater than the rural situation at the beginning of the period before also dropping below 'Rural as a Region'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Torridge moved</a:t>
          </a:r>
          <a:r>
            <a:rPr lang="en-GB" sz="1200" baseline="0">
              <a:effectLst/>
              <a:latin typeface="Avenir Next LT Pro" panose="020B0504020202020204" pitchFamily="34" charset="0"/>
            </a:rPr>
            <a:t> between the rural and England situations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Torridge was generally below both the rural and England situations over the period considered here, but with a similar upward trend.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Torridge was generally above the rural situation and moved above and below the England position</a:t>
          </a:r>
          <a:r>
            <a:rPr lang="en-GB" sz="1200" baseline="0">
              <a:effectLst/>
              <a:latin typeface="Avenir Next LT Pro" panose="020B0504020202020204" pitchFamily="34" charset="0"/>
            </a:rPr>
            <a:t> over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Torridge was consistently above the England situation</a:t>
          </a:r>
          <a:r>
            <a:rPr lang="en-GB" sz="1200" baseline="0">
              <a:effectLst/>
              <a:latin typeface="Avenir Next LT Pro" panose="020B0504020202020204" pitchFamily="34" charset="0"/>
            </a:rPr>
            <a:t> with a generally reducing gap over the period, and moved from above to below the rural position during this time.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Torridge</v>
      </c>
      <c r="G12" s="10"/>
      <c r="H12" s="11"/>
      <c r="I12" s="12">
        <f>IF(VLOOKUP($F12,'E&amp;T'!$B$10:$Q$468,'E&amp;T'!O$1,FALSE)=0,"",VLOOKUP($F12,'E&amp;T'!$B$10:$Q$468,'E&amp;T'!O$1,FALSE))</f>
        <v>12.657312310140314</v>
      </c>
      <c r="J12" s="13">
        <f>IF(VLOOKUP($F12,'E&amp;T'!$B$10:$Q$468,'E&amp;T'!P$1,FALSE)=0,"",VLOOKUP($F12,'E&amp;T'!$B$10:$Q$468,'E&amp;T'!P$1,FALSE))</f>
        <v>16.683409873708381</v>
      </c>
      <c r="K12" s="35">
        <f>IF(VLOOKUP($F12,'E&amp;T'!$B$10:$Q$468,'E&amp;T'!Q$1,FALSE)=0,"",VLOOKUP($F12,'E&amp;T'!$B$10:$Q$468,'E&amp;T'!Q$1,FALSE))</f>
        <v>14.027263244973563</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Torridge to Rural as a Region</v>
      </c>
      <c r="G15" s="66"/>
      <c r="H15" s="67"/>
      <c r="I15" s="19">
        <f>100*((I12-I13))/I13</f>
        <v>14.229760827795721</v>
      </c>
      <c r="J15" s="19">
        <f>100*((J12-J13))/J13</f>
        <v>-3.1360537923080583</v>
      </c>
      <c r="K15" s="38">
        <f t="shared" ref="K15" si="0">100*((K12-K13))/K13</f>
        <v>-12.670995612012966</v>
      </c>
      <c r="L15" s="44"/>
      <c r="M15" s="30"/>
      <c r="N15" s="30"/>
      <c r="O15" s="30"/>
      <c r="P15" s="30"/>
      <c r="Q15" s="30"/>
      <c r="R15" s="30"/>
      <c r="S15" s="30"/>
      <c r="T15" s="30"/>
    </row>
    <row r="16" spans="1:20" ht="51" customHeight="1" x14ac:dyDescent="0.3">
      <c r="B16" s="14"/>
      <c r="C16" s="14"/>
      <c r="D16" s="14"/>
      <c r="F16" s="52" t="str">
        <f>"% Gap - "&amp;F12&amp;" to England"</f>
        <v>% Gap - Torridge to England</v>
      </c>
      <c r="G16" s="53"/>
      <c r="H16" s="54"/>
      <c r="I16" s="19">
        <f>100*(I12-I14)/I14</f>
        <v>-18.052821416637233</v>
      </c>
      <c r="J16" s="19">
        <f>100*(J12-J14)/J14</f>
        <v>-40.861605408263827</v>
      </c>
      <c r="K16" s="38">
        <f t="shared" ref="K16" si="1">100*(K12-K14)/K14</f>
        <v>-52.786856560378737</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Torridge</v>
      </c>
      <c r="G21" s="10"/>
      <c r="H21" s="11"/>
      <c r="I21" s="12">
        <f>IF(VLOOKUP($F21,appstarts!$B$10:$L$468,appstarts!E$1,FALSE)=0,"",VLOOKUP($F21,appstarts!$B$10:$L$468,appstarts!E$1,FALSE))</f>
        <v>1586</v>
      </c>
      <c r="J21" s="13">
        <f>IF(VLOOKUP($F21,appstarts!$B$10:$L$468,appstarts!F$1,FALSE)=0,"",VLOOKUP($F21,appstarts!$B$10:$L$468,appstarts!F$1,FALSE))</f>
        <v>1193</v>
      </c>
      <c r="K21" s="13">
        <f>IF(VLOOKUP($F21,appstarts!$B$10:$L$468,appstarts!G$1,FALSE)=0,"",VLOOKUP($F21,appstarts!$B$10:$L$468,appstarts!G$1,FALSE))</f>
        <v>1152</v>
      </c>
      <c r="L21" s="13">
        <f>IF(VLOOKUP($F21,appstarts!$B$10:$L$468,appstarts!H$1,FALSE)=0,"",VLOOKUP($F21,appstarts!$B$10:$L$468,appstarts!H$1,FALSE))</f>
        <v>903</v>
      </c>
      <c r="M21" s="13">
        <f>IF(VLOOKUP($F21,appstarts!$B$10:$L$468,appstarts!I$1,FALSE)=0,"",VLOOKUP($F21,appstarts!$B$10:$L$468,appstarts!I$1,FALSE))</f>
        <v>982</v>
      </c>
      <c r="N21" s="35">
        <f>IF(VLOOKUP($F21,appstarts!$B$10:$L$468,appstarts!J$1,FALSE)=0,"",VLOOKUP($F21,appstarts!$B$10:$L$468,appstarts!J$1,FALSE))</f>
        <v>1179</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Torridge to Rural as a Region</v>
      </c>
      <c r="G24" s="66"/>
      <c r="H24" s="67"/>
      <c r="I24" s="19">
        <f>100*((I21-I22))/I22</f>
        <v>-3.2212156503304041</v>
      </c>
      <c r="J24" s="19">
        <f>100*((J21-J22))/J22</f>
        <v>-5.8757990988361239</v>
      </c>
      <c r="K24" s="19">
        <f t="shared" ref="K24:N24" si="3">100*((K21-K22))/K22</f>
        <v>-11.695042295284683</v>
      </c>
      <c r="L24" s="19">
        <f t="shared" si="3"/>
        <v>-19.35069441621053</v>
      </c>
      <c r="M24" s="19">
        <f t="shared" si="3"/>
        <v>-8.2884206249013204</v>
      </c>
      <c r="N24" s="38">
        <f t="shared" si="3"/>
        <v>0.96947215345044202</v>
      </c>
      <c r="O24" s="44"/>
      <c r="P24" s="30"/>
      <c r="Q24" s="30"/>
      <c r="R24" s="30"/>
      <c r="S24" s="30"/>
      <c r="T24" s="30"/>
    </row>
    <row r="25" spans="1:20" ht="51" customHeight="1" x14ac:dyDescent="0.3">
      <c r="B25" s="14"/>
      <c r="C25" s="14"/>
      <c r="D25" s="14"/>
      <c r="F25" s="52" t="str">
        <f>"% Gap - "&amp;F21&amp;" to England"</f>
        <v>% Gap - Torridge to England</v>
      </c>
      <c r="G25" s="53"/>
      <c r="H25" s="54"/>
      <c r="I25" s="19">
        <f>100*(I21-I23)/I23</f>
        <v>11.690140845070422</v>
      </c>
      <c r="J25" s="19">
        <f>100*(J21-J23)/J23</f>
        <v>10.976744186046512</v>
      </c>
      <c r="K25" s="19">
        <f t="shared" ref="K25:N25" si="4">100*(K21-K23)/K23</f>
        <v>2.6737967914438503</v>
      </c>
      <c r="L25" s="19">
        <f t="shared" si="4"/>
        <v>-1.6339869281045751</v>
      </c>
      <c r="M25" s="19">
        <f t="shared" si="4"/>
        <v>7.6754385964912277</v>
      </c>
      <c r="N25" s="38">
        <f t="shared" si="4"/>
        <v>18.970736629667002</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Torridge</v>
      </c>
      <c r="G30" s="10"/>
      <c r="H30" s="11"/>
      <c r="I30" s="12">
        <f>IF(VLOOKUP($F30,appachieve!$B$10:$L$468,appachieve!E$1,FALSE)=0,"",VLOOKUP($F30,appachieve!$B$10:$L$468,appachieve!E$1,FALSE))</f>
        <v>947</v>
      </c>
      <c r="J30" s="13">
        <f>IF(VLOOKUP($F30,appachieve!$B$10:$L$468,appachieve!F$1,FALSE)=0,"",VLOOKUP($F30,appachieve!$B$10:$L$468,appachieve!F$1,FALSE))</f>
        <v>1022</v>
      </c>
      <c r="K30" s="13">
        <f>IF(VLOOKUP($F30,appachieve!$B$10:$L$468,appachieve!G$1,FALSE)=0,"",VLOOKUP($F30,appachieve!$B$10:$L$468,appachieve!G$1,FALSE))</f>
        <v>706</v>
      </c>
      <c r="L30" s="13">
        <f>IF(VLOOKUP($F30,appachieve!$B$10:$L$468,appachieve!H$1,FALSE)=0,"",VLOOKUP($F30,appachieve!$B$10:$L$468,appachieve!H$1,FALSE))</f>
        <v>476</v>
      </c>
      <c r="M30" s="13">
        <f>IF(VLOOKUP($F30,appachieve!$B$10:$L$468,appachieve!I$1,FALSE)=0,"",VLOOKUP($F30,appachieve!$B$10:$L$468,appachieve!I$1,FALSE))</f>
        <v>488</v>
      </c>
      <c r="N30" s="35">
        <f>IF(VLOOKUP($F30,appachieve!$B$10:$L$468,appachieve!J$1,FALSE)=0,"",VLOOKUP($F30,appachieve!$B$10:$L$468,appachieve!J$1,FALSE))</f>
        <v>392</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Torridge to Rural as a Region</v>
      </c>
      <c r="G33" s="66"/>
      <c r="H33" s="67"/>
      <c r="I33" s="19">
        <f>100*((I30-I31))/I31</f>
        <v>0.46746370625122291</v>
      </c>
      <c r="J33" s="19">
        <f>100*((J30-J31))/J31</f>
        <v>9.6908477988856774</v>
      </c>
      <c r="K33" s="19">
        <f t="shared" ref="K33:N33" si="6">100*((K30-K31))/K31</f>
        <v>7.5498340644714785</v>
      </c>
      <c r="L33" s="19">
        <f t="shared" si="6"/>
        <v>-11.119817748916137</v>
      </c>
      <c r="M33" s="19">
        <f t="shared" si="6"/>
        <v>-10.51346660168916</v>
      </c>
      <c r="N33" s="38">
        <f t="shared" si="6"/>
        <v>-18.829774439880318</v>
      </c>
      <c r="O33" s="44"/>
      <c r="P33" s="30"/>
      <c r="Q33" s="30"/>
      <c r="R33" s="30"/>
      <c r="S33" s="30"/>
      <c r="T33" s="30"/>
    </row>
    <row r="34" spans="1:27" ht="51" customHeight="1" x14ac:dyDescent="0.3">
      <c r="B34" s="14"/>
      <c r="C34" s="14"/>
      <c r="D34" s="14"/>
      <c r="F34" s="52" t="str">
        <f>"% Gap - "&amp;F30&amp;" to England"</f>
        <v>% Gap - Torridge to England</v>
      </c>
      <c r="G34" s="53"/>
      <c r="H34" s="54"/>
      <c r="I34" s="19">
        <f>100*(I30-I32)/I32</f>
        <v>18.820577164366373</v>
      </c>
      <c r="J34" s="19">
        <f>100*(J30-J32)/J32</f>
        <v>29.367088607594937</v>
      </c>
      <c r="K34" s="19">
        <f t="shared" ref="K34:N34" si="7">100*(K30-K32)/K32</f>
        <v>33.712121212121211</v>
      </c>
      <c r="L34" s="19">
        <f t="shared" si="7"/>
        <v>13.875598086124402</v>
      </c>
      <c r="M34" s="19">
        <f t="shared" si="7"/>
        <v>9.9099099099099099</v>
      </c>
      <c r="N34" s="38">
        <f t="shared" si="7"/>
        <v>0.77120822622107965</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Torridge</v>
      </c>
      <c r="G39" s="10"/>
      <c r="H39" s="11"/>
      <c r="I39" s="12">
        <f>IF(VLOOKUP($F39,'level3+'!$B$10:$BF$468,((3*'level3+'!B$1)+3),FALSE)=0,"",VLOOKUP($F39,'level3+'!$B$10:$BF$468,((3*'level3+'!B$1)+3),FALSE))</f>
        <v>35.799999999999997</v>
      </c>
      <c r="J39" s="12">
        <f>IF(VLOOKUP($F39,'level3+'!$B$10:$BF$468,((3*'level3+'!C$1)+3),FALSE)=0,"",VLOOKUP($F39,'level3+'!$B$10:$BF$468,((3*'level3+'!C$1)+3),FALSE))</f>
        <v>33.1</v>
      </c>
      <c r="K39" s="12">
        <f>IF(VLOOKUP($F39,'level3+'!$B$10:$BF$468,((3*'level3+'!D$1)+3),FALSE)=0,"",VLOOKUP($F39,'level3+'!$B$10:$BF$468,((3*'level3+'!D$1)+3),FALSE))</f>
        <v>41.9</v>
      </c>
      <c r="L39" s="12">
        <f>IF(VLOOKUP($F39,'level3+'!$B$10:$BF$468,((3*'level3+'!E$1)+3),FALSE)=0,"",VLOOKUP($F39,'level3+'!$B$10:$BF$468,((3*'level3+'!E$1)+3),FALSE))</f>
        <v>41</v>
      </c>
      <c r="M39" s="12">
        <f>IF(VLOOKUP($F39,'level3+'!$B$10:$BF$468,((3*'level3+'!F$1)+3),FALSE)=0,"",VLOOKUP($F39,'level3+'!$B$10:$BF$468,((3*'level3+'!F$1)+3),FALSE))</f>
        <v>36</v>
      </c>
      <c r="N39" s="12">
        <f>IF(VLOOKUP($F39,'level3+'!$B$10:$BF$468,((3*'level3+'!G$1)+3),FALSE)=0,"",VLOOKUP($F39,'level3+'!$B$10:$BF$468,((3*'level3+'!G$1)+3),FALSE))</f>
        <v>44.7</v>
      </c>
      <c r="O39" s="12">
        <f>IF(VLOOKUP($F39,'level3+'!$B$10:$BF$468,((3*'level3+'!H$1)+3),FALSE)=0,"",VLOOKUP($F39,'level3+'!$B$10:$BF$468,((3*'level3+'!H$1)+3),FALSE))</f>
        <v>39.200000000000003</v>
      </c>
      <c r="P39" s="12">
        <f>IF(VLOOKUP($F39,'level3+'!$B$10:$BF$468,((3*'level3+'!I$1)+3),FALSE)=0,"",VLOOKUP($F39,'level3+'!$B$10:$BF$468,((3*'level3+'!I$1)+3),FALSE))</f>
        <v>37.1</v>
      </c>
      <c r="Q39" s="12">
        <f>IF(VLOOKUP($F39,'level3+'!$B$10:$BF$468,((3*'level3+'!J$1)+3),FALSE)=0,"",VLOOKUP($F39,'level3+'!$B$10:$BF$468,((3*'level3+'!J$1)+3),FALSE))</f>
        <v>43.6</v>
      </c>
      <c r="R39" s="12">
        <f>IF(VLOOKUP($F39,'level3+'!$B$10:$BF$468,((3*'level3+'!K$1)+3),FALSE)=0,"",VLOOKUP($F39,'level3+'!$B$10:$BF$468,((3*'level3+'!K$1)+3),FALSE))</f>
        <v>45.1</v>
      </c>
      <c r="S39" s="12">
        <f>IF(VLOOKUP($F39,'level3+'!$B$10:$BF$468,((3*'level3+'!L$1)+3),FALSE)=0,"",VLOOKUP($F39,'level3+'!$B$10:$BF$468,((3*'level3+'!L$1)+3),FALSE))</f>
        <v>44.8</v>
      </c>
      <c r="T39" s="12">
        <f>IF(VLOOKUP($F39,'level3+'!$B$10:$BF$468,((3*'level3+'!M$1)+3),FALSE)=0,"",VLOOKUP($F39,'level3+'!$B$10:$BF$468,((3*'level3+'!M$1)+3),FALSE))</f>
        <v>52.6</v>
      </c>
      <c r="U39" s="12">
        <f>IF(VLOOKUP($F39,'level3+'!$B$10:$BF$468,((3*'level3+'!N$1)+3),FALSE)=0,"",VLOOKUP($F39,'level3+'!$B$10:$BF$468,((3*'level3+'!N$1)+3),FALSE))</f>
        <v>50.7</v>
      </c>
      <c r="V39" s="12">
        <f>IF(VLOOKUP($F39,'level3+'!$B$10:$BF$468,((3*'level3+'!O$1)+3),FALSE)=0,"",VLOOKUP($F39,'level3+'!$B$10:$BF$468,((3*'level3+'!O$1)+3),FALSE))</f>
        <v>45.1</v>
      </c>
      <c r="W39" s="12">
        <f>IF(VLOOKUP($F39,'level3+'!$B$10:$BF$468,((3*'level3+'!P$1)+3),FALSE)=0,"",VLOOKUP($F39,'level3+'!$B$10:$BF$468,((3*'level3+'!P$1)+3),FALSE))</f>
        <v>63.2</v>
      </c>
      <c r="X39" s="12">
        <f>IF(VLOOKUP($F39,'level3+'!$B$10:$BF$468,((3*'level3+'!Q$1)+3),FALSE)=0,"",VLOOKUP($F39,'level3+'!$B$10:$BF$468,((3*'level3+'!Q$1)+3),FALSE))</f>
        <v>51.9</v>
      </c>
      <c r="Y39" s="12">
        <f>IF(VLOOKUP($F39,'level3+'!$B$10:$BF$468,((3*'level3+'!R$1)+3),FALSE)=0,"",VLOOKUP($F39,'level3+'!$B$10:$BF$468,((3*'level3+'!R$1)+3),FALSE))</f>
        <v>57.2</v>
      </c>
      <c r="Z39" s="47">
        <f>IF(VLOOKUP($F39,'level3+'!$B$10:$BF$468,((3*'level3+'!S$1)+3),FALSE)=0,"",VLOOKUP($F39,'level3+'!$B$10:$BF$468,((3*'level3+'!S$1)+3),FALSE))</f>
        <v>50.5</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Torridge to Rural as a Region</v>
      </c>
      <c r="G42" s="69"/>
      <c r="H42" s="70"/>
      <c r="I42" s="19">
        <f>((I39-I40))</f>
        <v>-8.6053877003211525</v>
      </c>
      <c r="J42" s="19">
        <f>((J39-J40))</f>
        <v>-11.872823933953441</v>
      </c>
      <c r="K42" s="19">
        <f t="shared" ref="K42:Z42" si="9">((K39-K40))</f>
        <v>-3.8735522904062236</v>
      </c>
      <c r="L42" s="19">
        <f t="shared" si="9"/>
        <v>-5.9679232029969569</v>
      </c>
      <c r="M42" s="19">
        <f t="shared" si="9"/>
        <v>-9.9636504715291849</v>
      </c>
      <c r="N42" s="19">
        <f t="shared" si="9"/>
        <v>-2.8895316804407685</v>
      </c>
      <c r="O42" s="19">
        <f t="shared" si="9"/>
        <v>-10.162052202527853</v>
      </c>
      <c r="P42" s="19">
        <f t="shared" si="9"/>
        <v>-13.502046051241813</v>
      </c>
      <c r="Q42" s="19">
        <f t="shared" si="9"/>
        <v>-8.8394656695715028</v>
      </c>
      <c r="R42" s="19">
        <f t="shared" si="9"/>
        <v>-8.175544413905584</v>
      </c>
      <c r="S42" s="19">
        <f t="shared" si="9"/>
        <v>-9.7700305071435096</v>
      </c>
      <c r="T42" s="19">
        <f t="shared" si="9"/>
        <v>-2.560319132921876</v>
      </c>
      <c r="U42" s="19">
        <f t="shared" si="9"/>
        <v>-5.2411747015127403</v>
      </c>
      <c r="V42" s="19">
        <f t="shared" si="9"/>
        <v>-11.58858661381857</v>
      </c>
      <c r="W42" s="19">
        <f t="shared" si="9"/>
        <v>5.8108337230175167</v>
      </c>
      <c r="X42" s="19">
        <f t="shared" si="9"/>
        <v>-6.2465796572875334</v>
      </c>
      <c r="Y42" s="19">
        <f t="shared" si="9"/>
        <v>-2.5708763002995738</v>
      </c>
      <c r="Z42" s="38">
        <f t="shared" si="9"/>
        <v>-9.0398759114170488</v>
      </c>
      <c r="AA42" s="51"/>
    </row>
    <row r="43" spans="1:27" ht="51" customHeight="1" x14ac:dyDescent="0.3">
      <c r="B43" s="14"/>
      <c r="C43" s="14"/>
      <c r="D43" s="14"/>
      <c r="F43" s="52" t="str">
        <f>"% Gap - "&amp;F39&amp;" to England"</f>
        <v>% Gap - Torridge to England</v>
      </c>
      <c r="G43" s="53"/>
      <c r="H43" s="54"/>
      <c r="I43" s="19">
        <f>(I39-I41)</f>
        <v>-7.6000000000000014</v>
      </c>
      <c r="J43" s="19">
        <f>(J39-J41)</f>
        <v>-10.899999999999999</v>
      </c>
      <c r="K43" s="19">
        <f t="shared" ref="K43:Z43" si="10">(K39-K41)</f>
        <v>-2.8999999999999986</v>
      </c>
      <c r="L43" s="19">
        <f t="shared" si="10"/>
        <v>-4.7999999999999972</v>
      </c>
      <c r="M43" s="19">
        <f t="shared" si="10"/>
        <v>-9.6000000000000014</v>
      </c>
      <c r="N43" s="19">
        <f t="shared" si="10"/>
        <v>-2.1999999999999957</v>
      </c>
      <c r="O43" s="19">
        <f t="shared" si="10"/>
        <v>-9.5</v>
      </c>
      <c r="P43" s="19">
        <f t="shared" si="10"/>
        <v>-13.399999999999999</v>
      </c>
      <c r="Q43" s="19">
        <f t="shared" si="10"/>
        <v>-9.5</v>
      </c>
      <c r="R43" s="19">
        <f t="shared" si="10"/>
        <v>-8.6999999999999957</v>
      </c>
      <c r="S43" s="19">
        <f t="shared" si="10"/>
        <v>-10</v>
      </c>
      <c r="T43" s="19">
        <f t="shared" si="10"/>
        <v>-3</v>
      </c>
      <c r="U43" s="19">
        <f t="shared" si="10"/>
        <v>-6</v>
      </c>
      <c r="V43" s="19">
        <f t="shared" si="10"/>
        <v>-11.899999999999999</v>
      </c>
      <c r="W43" s="19">
        <f t="shared" si="10"/>
        <v>5.5</v>
      </c>
      <c r="X43" s="19">
        <f t="shared" si="10"/>
        <v>-6.6000000000000014</v>
      </c>
      <c r="Y43" s="19">
        <f t="shared" si="10"/>
        <v>-4</v>
      </c>
      <c r="Z43" s="50">
        <f t="shared" si="10"/>
        <v>-10.799999999999997</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Torridge</v>
      </c>
      <c r="G48" s="10"/>
      <c r="H48" s="11"/>
      <c r="I48" s="12">
        <f>IF(VLOOKUP($F48,participation!$B$10:$L$468,participation!E$1,FALSE)=0,"",VLOOKUP($F48,participation!$B$10:$L$468,participation!E$1,FALSE))</f>
        <v>7187</v>
      </c>
      <c r="J48" s="13">
        <f>IF(VLOOKUP($F48,participation!$B$10:$L$468,participation!F$1,FALSE)=0,"",VLOOKUP($F48,participation!$B$10:$L$468,participation!F$1,FALSE))</f>
        <v>6490</v>
      </c>
      <c r="K48" s="13">
        <f>IF(VLOOKUP($F48,participation!$B$10:$L$468,participation!G$1,FALSE)=0,"",VLOOKUP($F48,participation!$B$10:$L$468,participation!G$1,FALSE))</f>
        <v>5932</v>
      </c>
      <c r="L48" s="13">
        <f>IF(VLOOKUP($F48,participation!$B$10:$L$468,participation!H$1,FALSE)=0,"",VLOOKUP($F48,participation!$B$10:$L$468,participation!H$1,FALSE))</f>
        <v>5626</v>
      </c>
      <c r="M48" s="13">
        <f>IF(VLOOKUP($F48,participation!$B$10:$L$468,participation!I$1,FALSE)=0,"",VLOOKUP($F48,participation!$B$10:$L$468,participation!I$1,FALSE))</f>
        <v>4625</v>
      </c>
      <c r="N48" s="35">
        <f>IF(VLOOKUP($F48,participation!$B$10:$L$468,participation!J$1,FALSE)=0,"",VLOOKUP($F48,participation!$B$10:$L$468,participation!J$1,FALSE))</f>
        <v>4801</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Torridge to Rural as a Region</v>
      </c>
      <c r="G51" s="66"/>
      <c r="H51" s="67"/>
      <c r="I51" s="19">
        <f>100*((I48-I49))/I49</f>
        <v>14.929453509969274</v>
      </c>
      <c r="J51" s="19">
        <f>100*((J48-J49))/J49</f>
        <v>10.148811308645312</v>
      </c>
      <c r="K51" s="19">
        <f t="shared" ref="K51:N51" si="12">100*((K48-K49))/K49</f>
        <v>4.7709771279744801</v>
      </c>
      <c r="L51" s="19">
        <f t="shared" si="12"/>
        <v>13.799085067611827</v>
      </c>
      <c r="M51" s="19">
        <f t="shared" si="12"/>
        <v>-0.46758212075266159</v>
      </c>
      <c r="N51" s="38">
        <f t="shared" si="12"/>
        <v>1.1365104992834729</v>
      </c>
      <c r="O51" s="44"/>
      <c r="P51" s="30"/>
      <c r="Q51" s="30"/>
      <c r="R51" s="30"/>
      <c r="S51" s="30"/>
      <c r="T51" s="30"/>
    </row>
    <row r="52" spans="2:20" ht="51" customHeight="1" x14ac:dyDescent="0.3">
      <c r="B52" s="14"/>
      <c r="C52" s="14"/>
      <c r="D52" s="14"/>
      <c r="F52" s="52" t="str">
        <f>"% Gap - "&amp;F48&amp;" to England"</f>
        <v>% Gap - Torridge to England</v>
      </c>
      <c r="G52" s="53"/>
      <c r="H52" s="54"/>
      <c r="I52" s="19">
        <f>100*(I48-I50)/I50</f>
        <v>5.8780200353565117</v>
      </c>
      <c r="J52" s="19">
        <f>100*(J48-J50)/J50</f>
        <v>-1.4875531268973892</v>
      </c>
      <c r="K52" s="19">
        <f t="shared" ref="K52:N52" si="13">100*(K48-K50)/K50</f>
        <v>-4.7374337562229005</v>
      </c>
      <c r="L52" s="19">
        <f t="shared" si="13"/>
        <v>7.2845156369183828</v>
      </c>
      <c r="M52" s="19">
        <f t="shared" si="13"/>
        <v>-5.8619987787502543</v>
      </c>
      <c r="N52" s="38">
        <f t="shared" si="13"/>
        <v>-6.7947971267715008</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3hhRKm84ZHYlTrzBZUb/bKJ9lgRvx5Lugk1RxyXxlEERELtYI2qFZBXzaOBogGxsd6qD1WE6dexPN6a767FFbA==" saltValue="0v4oHsAFb2phS/OcyW97WA=="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2023-02-03T09:59:29Z</dcterms:modified>
</cp:coreProperties>
</file>