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9" documentId="8_{FFAA6340-3AAD-4FAC-B919-BB4F5725FBC0}" xr6:coauthVersionLast="47" xr6:coauthVersionMax="47" xr10:uidLastSave="{AB5D129C-4786-409F-A600-9CDD7D94A095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N42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<sst xmlns="http://schemas.openxmlformats.org/spreadsheetml/2006/main" count="69488" uniqueCount="1474">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</sst>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Kent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62.86</c:v>
                </c:pt>
                <c:pt idx="1">
                  <c:v>63.59</c:v>
                </c:pt>
                <c:pt idx="2">
                  <c:v>63.71</c:v>
                </c:pt>
                <c:pt idx="3">
                  <c:v>64.150000000000006</c:v>
                </c:pt>
                <c:pt idx="4">
                  <c:v>64.23</c:v>
                </c:pt>
                <c:pt idx="5">
                  <c:v>63.76</c:v>
                </c:pt>
                <c:pt idx="6">
                  <c:v>63.78</c:v>
                </c:pt>
                <c:pt idx="7">
                  <c:v>64.59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Kent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65.790000000000006</c:v>
                </c:pt>
                <c:pt idx="1">
                  <c:v>64.5</c:v>
                </c:pt>
                <c:pt idx="2">
                  <c:v>65.400000000000006</c:v>
                </c:pt>
                <c:pt idx="3">
                  <c:v>65.06</c:v>
                </c:pt>
                <c:pt idx="4">
                  <c:v>64.040000000000006</c:v>
                </c:pt>
                <c:pt idx="5">
                  <c:v>64.900000000000006</c:v>
                </c:pt>
                <c:pt idx="6">
                  <c:v>64.61</c:v>
                </c:pt>
                <c:pt idx="7">
                  <c:v>63.63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Ashford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15.5</c:v>
                </c:pt>
                <c:pt idx="1">
                  <c:v>22</c:v>
                </c:pt>
                <c:pt idx="2">
                  <c:v>26.3</c:v>
                </c:pt>
                <c:pt idx="3">
                  <c:v>14.5</c:v>
                </c:pt>
                <c:pt idx="4">
                  <c:v>17.399999999999999</c:v>
                </c:pt>
                <c:pt idx="5">
                  <c:v>18.100000000000001</c:v>
                </c:pt>
                <c:pt idx="6">
                  <c:v>21.5</c:v>
                </c:pt>
                <c:pt idx="7">
                  <c:v>10.1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Ashford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18.7</c:v>
                </c:pt>
                <c:pt idx="1">
                  <c:v>19.600000000000001</c:v>
                </c:pt>
                <c:pt idx="2">
                  <c:v>18.7</c:v>
                </c:pt>
                <c:pt idx="3">
                  <c:v>19.399999999999999</c:v>
                </c:pt>
                <c:pt idx="4">
                  <c:v>19.100000000000001</c:v>
                </c:pt>
                <c:pt idx="5">
                  <c:v>19.399999999999999</c:v>
                </c:pt>
                <c:pt idx="6">
                  <c:v>18.5</c:v>
                </c:pt>
                <c:pt idx="7">
                  <c:v>18.3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Ashford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64.719317399740703</c:v>
                </c:pt>
                <c:pt idx="1">
                  <c:v>62.301094735678497</c:v>
                </c:pt>
                <c:pt idx="2">
                  <c:v>65.394346336179495</c:v>
                </c:pt>
                <c:pt idx="3">
                  <c:v>63.603069794156703</c:v>
                </c:pt>
                <c:pt idx="4">
                  <c:v>65.432318182287204</c:v>
                </c:pt>
                <c:pt idx="5">
                  <c:v>63.526799611471702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Ashford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31.4093234507231</c:v>
                </c:pt>
                <c:pt idx="1">
                  <c:v>31.769395167967598</c:v>
                </c:pt>
                <c:pt idx="2">
                  <c:v>31.824360454718001</c:v>
                </c:pt>
                <c:pt idx="3">
                  <c:v>26.281747696993001</c:v>
                </c:pt>
                <c:pt idx="4">
                  <c:v>23.5299866763397</c:v>
                </c:pt>
                <c:pt idx="5">
                  <c:v>20.8004789199511</c:v>
                </c:pt>
                <c:pt idx="6">
                  <c:v>21.856261297239499</c:v>
                </c:pt>
                <c:pt idx="7">
                  <c:v>21.577075648688499</c:v>
                </c:pt>
                <c:pt idx="8">
                  <c:v>22.488895445783101</c:v>
                </c:pt>
                <c:pt idx="9">
                  <c:v>23.770158729153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Kent from 2011-13 to 2018-20 has been consistently lower than the rural situation but has increased from 62.9% in 2011-13 to 64.6% in 2018-20 moving it above the England position and reducing the gap to 'Rural as a Region'.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144780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79070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Kent has from 2011-13 to 2018-20 been greater than the England situation but has fluctuated taking it both above and below the rural position, with a general downward trend moving the female HLE in 2018-20 below the male HLE.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31</xdr:row>
      <xdr:rowOff>518160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70027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in Ashford from 2012 to 2019 fluctuated around the rural and England situations.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40</xdr:row>
      <xdr:rowOff>518160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14681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was for Ashford relatively stable maintaining its position above rural and keeping it in line with the England situation up to 2015/16 where England began to experience a rise in prevalence.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Ashford from 2015/16 to 2020/21 was generally greater than the England and rural situations.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58</xdr:row>
      <xdr:rowOff>518160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06502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Ashford from 2008-10 to 2017-19 moved around the rural situation, never reaching the levels seen for England in this period.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6" t="s">
        <v>1326</v>
      </c>
      <c r="B1" s="57"/>
      <c r="C1" s="57"/>
    </row>
    <row r="2" spans="1:20" ht="21" customHeight="1" x14ac:dyDescent="0.3">
      <c r="A2" s="57"/>
      <c r="B2" s="57"/>
      <c r="C2" s="57"/>
    </row>
    <row r="3" spans="1:20" ht="15" thickBot="1" x14ac:dyDescent="0.35"/>
    <row r="4" spans="1:20" ht="16.2" thickBot="1" x14ac:dyDescent="0.35">
      <c r="A4" s="2" t="s">
        <v>0</v>
      </c>
      <c r="B4" s="3" t="s">
        <v>12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4" t="s">
        <v>1464</v>
      </c>
      <c r="G11" s="54"/>
      <c r="H11" s="55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Kent</v>
      </c>
      <c r="G12" s="12"/>
      <c r="H12" s="13"/>
      <c r="I12" s="14">
        <f>IF(VLOOKUP($F12,'M HLE'!$B$10:$L$468,'M HLE'!E$1,FALSE)=0,"",VLOOKUP($F12,'M HLE'!$B$10:$L$468,'M HLE'!E$1,FALSE))</f>
        <v>62.86</v>
      </c>
      <c r="J12" s="15">
        <f>IF(VLOOKUP($F12,'M HLE'!$B$10:$L$468,'M HLE'!F$1,FALSE)=0,"",VLOOKUP($F12,'M HLE'!$B$10:$L$468,'M HLE'!F$1,FALSE))</f>
        <v>63.59</v>
      </c>
      <c r="K12" s="15">
        <f>IF(VLOOKUP($F12,'M HLE'!$B$10:$L$468,'M HLE'!G$1,FALSE)=0,"",VLOOKUP($F12,'M HLE'!$B$10:$L$468,'M HLE'!G$1,FALSE))</f>
        <v>63.71</v>
      </c>
      <c r="L12" s="15">
        <f>IF(VLOOKUP($F12,'M HLE'!$B$10:$L$468,'M HLE'!H$1,FALSE)=0,"",VLOOKUP($F12,'M HLE'!$B$10:$L$468,'M HLE'!H$1,FALSE))</f>
        <v>64.150000000000006</v>
      </c>
      <c r="M12" s="15">
        <f>IF(VLOOKUP($F12,'M HLE'!$B$10:$L$468,'M HLE'!I$1,FALSE)=0,"",VLOOKUP($F12,'M HLE'!$B$10:$L$468,'M HLE'!I$1,FALSE))</f>
        <v>64.23</v>
      </c>
      <c r="N12" s="15">
        <f>IF(VLOOKUP($F12,'M HLE'!$B$10:$L$468,'M HLE'!J$1,FALSE)=0,"",VLOOKUP($F12,'M HLE'!$B$10:$L$468,'M HLE'!J$1,FALSE))</f>
        <v>63.76</v>
      </c>
      <c r="O12" s="15">
        <f>IF(VLOOKUP($F12,'M HLE'!$B$10:$L$468,'M HLE'!K$1,FALSE)=0,"",VLOOKUP($F12,'M HLE'!$B$10:$L$468,'M HLE'!K$1,FALSE))</f>
        <v>63.78</v>
      </c>
      <c r="P12" s="15">
        <f>IF(VLOOKUP($F12,'M HLE'!$B$10:$L$468,'M HLE'!L$1,FALSE)=0,"",VLOOKUP($F12,'M HLE'!$B$10:$L$468,'M HLE'!L$1,FALSE))</f>
        <v>64.59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8" t="s">
        <v>2</v>
      </c>
      <c r="G13" s="49"/>
      <c r="H13" s="50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51" t="s">
        <v>3</v>
      </c>
      <c r="G14" s="52"/>
      <c r="H14" s="53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40" t="str">
        <f>"% Gap - "&amp;F12&amp;" to Rural as a Region"</f>
        <v>% Gap - Kent to Rural as a Region</v>
      </c>
      <c r="G15" s="41"/>
      <c r="H15" s="42"/>
      <c r="I15" s="21">
        <f>100*((I12-I13))/I13</f>
        <v>-2.9136710092437612</v>
      </c>
      <c r="J15" s="21">
        <f>100*((J12-J13))/J13</f>
        <v>-2.4379017781800867</v>
      </c>
      <c r="K15" s="21">
        <f t="shared" ref="K15:P15" si="0">100*((K12-K13))/K13</f>
        <v>-2.0802754232403786</v>
      </c>
      <c r="L15" s="21">
        <f t="shared" si="0"/>
        <v>-0.76188266233513957</v>
      </c>
      <c r="M15" s="21">
        <f t="shared" si="0"/>
        <v>-0.5072996940711777</v>
      </c>
      <c r="N15" s="21">
        <f t="shared" si="0"/>
        <v>-0.74333527923722631</v>
      </c>
      <c r="O15" s="21">
        <f t="shared" si="0"/>
        <v>-0.92196323021117654</v>
      </c>
      <c r="P15" s="21">
        <f t="shared" si="0"/>
        <v>-0.19161232499921999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3" t="str">
        <f>"% Gap - "&amp;F12&amp;" to England"</f>
        <v>% Gap - Kent to England</v>
      </c>
      <c r="G16" s="44"/>
      <c r="H16" s="45"/>
      <c r="I16" s="21">
        <f>100*(I12-I14)/I14</f>
        <v>-0.50648939537828475</v>
      </c>
      <c r="J16" s="21">
        <f>100*(J12-J14)/J14</f>
        <v>0.34716742938299822</v>
      </c>
      <c r="K16" s="21">
        <f t="shared" ref="K16:P16" si="1">100*(K12-K14)/K14</f>
        <v>0.52066898075102286</v>
      </c>
      <c r="L16" s="21">
        <f t="shared" si="1"/>
        <v>1.3268046122255621</v>
      </c>
      <c r="M16" s="21">
        <f t="shared" si="1"/>
        <v>1.3411170716314316</v>
      </c>
      <c r="N16" s="21">
        <f t="shared" si="1"/>
        <v>0.63131313131312905</v>
      </c>
      <c r="O16" s="21">
        <f t="shared" si="1"/>
        <v>0.9496676163342852</v>
      </c>
      <c r="P16" s="21">
        <f t="shared" si="1"/>
        <v>2.2964840038010816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3" t="s">
        <v>4</v>
      </c>
      <c r="G17" s="44"/>
      <c r="H17" s="45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4" t="s">
        <v>1466</v>
      </c>
      <c r="G20" s="54"/>
      <c r="H20" s="55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Kent</v>
      </c>
      <c r="G21" s="12"/>
      <c r="H21" s="13"/>
      <c r="I21" s="14">
        <f>IF(VLOOKUP($F21,'F HLE'!$B$10:$L$468,'F HLE'!E$1,FALSE)=0,"",VLOOKUP($F21,'F HLE'!$B$10:$L$468,'F HLE'!E$1,FALSE))</f>
        <v>65.790000000000006</v>
      </c>
      <c r="J21" s="15">
        <f>IF(VLOOKUP($F21,'F HLE'!$B$10:$L$468,'F HLE'!F$1,FALSE)=0,"",VLOOKUP($F21,'F HLE'!$B$10:$L$468,'F HLE'!F$1,FALSE))</f>
        <v>64.5</v>
      </c>
      <c r="K21" s="15">
        <f>IF(VLOOKUP($F21,'F HLE'!$B$10:$L$468,'F HLE'!G$1,FALSE)=0,"",VLOOKUP($F21,'F HLE'!$B$10:$L$468,'F HLE'!G$1,FALSE))</f>
        <v>65.400000000000006</v>
      </c>
      <c r="L21" s="15">
        <f>IF(VLOOKUP($F21,'F HLE'!$B$10:$L$468,'F HLE'!H$1,FALSE)=0,"",VLOOKUP($F21,'F HLE'!$B$10:$L$468,'F HLE'!H$1,FALSE))</f>
        <v>65.06</v>
      </c>
      <c r="M21" s="15">
        <f>IF(VLOOKUP($F21,'F HLE'!$B$10:$L$468,'F HLE'!I$1,FALSE)=0,"",VLOOKUP($F21,'F HLE'!$B$10:$L$468,'F HLE'!I$1,FALSE))</f>
        <v>64.040000000000006</v>
      </c>
      <c r="N21" s="15">
        <f>IF(VLOOKUP($F21,'F HLE'!$B$10:$L$468,'F HLE'!J$1,FALSE)=0,"",VLOOKUP($F21,'F HLE'!$B$10:$L$468,'F HLE'!J$1,FALSE))</f>
        <v>64.900000000000006</v>
      </c>
      <c r="O21" s="15">
        <f>IF(VLOOKUP($F21,'F HLE'!$B$10:$L$468,'F HLE'!K$1,FALSE)=0,"",VLOOKUP($F21,'F HLE'!$B$10:$L$468,'F HLE'!K$1,FALSE))</f>
        <v>64.61</v>
      </c>
      <c r="P21" s="15">
        <f>IF(VLOOKUP($F21,'F HLE'!$B$10:$L$468,'F HLE'!L$1,FALSE)=0,"",VLOOKUP($F21,'F HLE'!$B$10:$L$468,'F HLE'!L$1,FALSE))</f>
        <v>63.63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8" t="s">
        <v>2</v>
      </c>
      <c r="G22" s="49"/>
      <c r="H22" s="50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51" t="s">
        <v>3</v>
      </c>
      <c r="G23" s="52"/>
      <c r="H23" s="53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40" t="str">
        <f>"% Gap - "&amp;F21&amp;" to Rural as a Region"</f>
        <v>% Gap - Kent to Rural as a Region</v>
      </c>
      <c r="G24" s="41"/>
      <c r="H24" s="42"/>
      <c r="I24" s="21">
        <f>100*((I21-I22))/I22</f>
        <v>0.36230502269173126</v>
      </c>
      <c r="J24" s="21">
        <f>100*((J21-J22))/J22</f>
        <v>-1.0265617087879375</v>
      </c>
      <c r="K24" s="21">
        <f t="shared" ref="K24:P24" si="3">100*((K21-K22))/K22</f>
        <v>-0.34589422036658007</v>
      </c>
      <c r="L24" s="21">
        <f t="shared" si="3"/>
        <v>-0.76568744089565521</v>
      </c>
      <c r="M24" s="21">
        <f t="shared" si="3"/>
        <v>-2.3184868822452231</v>
      </c>
      <c r="N24" s="21">
        <f t="shared" si="3"/>
        <v>-0.65287440778245309</v>
      </c>
      <c r="O24" s="21">
        <f t="shared" si="3"/>
        <v>0.39155971285620328</v>
      </c>
      <c r="P24" s="21">
        <f t="shared" si="3"/>
        <v>-2.6654939003403779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3" t="str">
        <f>"% Gap - "&amp;F21&amp;" to England"</f>
        <v>% Gap - Kent to England</v>
      </c>
      <c r="G25" s="44"/>
      <c r="H25" s="45"/>
      <c r="I25" s="21">
        <f>100*(I21-I23)/I23</f>
        <v>3.0545112781954931</v>
      </c>
      <c r="J25" s="21">
        <f>100*(J21-J23)/J23</f>
        <v>1.0180109631949861</v>
      </c>
      <c r="K25" s="21">
        <f t="shared" ref="K25:P25" si="4">100*(K21-K23)/K23</f>
        <v>2.0917889478613851</v>
      </c>
      <c r="L25" s="21">
        <f t="shared" si="4"/>
        <v>1.9589406049208586</v>
      </c>
      <c r="M25" s="21">
        <f t="shared" si="4"/>
        <v>0.42339658146464343</v>
      </c>
      <c r="N25" s="21">
        <f t="shared" si="4"/>
        <v>1.580842072311794</v>
      </c>
      <c r="O25" s="21">
        <f t="shared" si="4"/>
        <v>1.7159949622166188</v>
      </c>
      <c r="P25" s="21">
        <f t="shared" si="4"/>
        <v>-0.37576326914043351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3" t="s">
        <v>4</v>
      </c>
      <c r="G26" s="44"/>
      <c r="H26" s="45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4" t="s">
        <v>1468</v>
      </c>
      <c r="G29" s="54"/>
      <c r="H29" s="55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Ashford</v>
      </c>
      <c r="G30" s="12"/>
      <c r="H30" s="13"/>
      <c r="I30" s="14">
        <f>IF(VLOOKUP($F30,SMOKING!$B$10:$L$468,SMOKING!E$1,FALSE)=0,"",VLOOKUP($F30,SMOKING!$B$10:$L$468,SMOKING!E$1,FALSE))</f>
        <v>15.5</v>
      </c>
      <c r="J30" s="15">
        <f>IF(VLOOKUP($F30,SMOKING!$B$10:$L$468,SMOKING!F$1,FALSE)=0,"",VLOOKUP($F30,SMOKING!$B$10:$L$468,SMOKING!F$1,FALSE))</f>
        <v>22</v>
      </c>
      <c r="K30" s="15">
        <f>IF(VLOOKUP($F30,SMOKING!$B$10:$L$468,SMOKING!G$1,FALSE)=0,"",VLOOKUP($F30,SMOKING!$B$10:$L$468,SMOKING!G$1,FALSE))</f>
        <v>26.3</v>
      </c>
      <c r="L30" s="15">
        <f>IF(VLOOKUP($F30,SMOKING!$B$10:$L$468,SMOKING!H$1,FALSE)=0,"",VLOOKUP($F30,SMOKING!$B$10:$L$468,SMOKING!H$1,FALSE))</f>
        <v>14.5</v>
      </c>
      <c r="M30" s="15">
        <f>IF(VLOOKUP($F30,SMOKING!$B$10:$L$468,SMOKING!I$1,FALSE)=0,"",VLOOKUP($F30,SMOKING!$B$10:$L$468,SMOKING!I$1,FALSE))</f>
        <v>17.399999999999999</v>
      </c>
      <c r="N30" s="15">
        <f>IF(VLOOKUP($F30,SMOKING!$B$10:$L$468,SMOKING!J$1,FALSE)=0,"",VLOOKUP($F30,SMOKING!$B$10:$L$468,SMOKING!J$1,FALSE))</f>
        <v>18.100000000000001</v>
      </c>
      <c r="O30" s="15">
        <f>IF(VLOOKUP($F30,SMOKING!$B$10:$L$468,SMOKING!K$1,FALSE)=0,"",VLOOKUP($F30,SMOKING!$B$10:$L$468,SMOKING!K$1,FALSE))</f>
        <v>21.5</v>
      </c>
      <c r="P30" s="15">
        <f>IF(VLOOKUP($F30,SMOKING!$B$10:$L$468,SMOKING!L$1,FALSE)=0,"",VLOOKUP($F30,SMOKING!$B$10:$L$468,SMOKING!L$1,FALSE))</f>
        <v>10.1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8" t="s">
        <v>2</v>
      </c>
      <c r="G31" s="49"/>
      <c r="H31" s="50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51" t="s">
        <v>3</v>
      </c>
      <c r="G32" s="52"/>
      <c r="H32" s="53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40" t="str">
        <f>"% Gap - "&amp;F30&amp;" to Rural as a Region"</f>
        <v>% Gap - Ashford to Rural as a Region</v>
      </c>
      <c r="G33" s="41"/>
      <c r="H33" s="42"/>
      <c r="I33" s="21">
        <f>((I30-I31))</f>
        <v>-1.7724137931034534</v>
      </c>
      <c r="J33" s="21">
        <f>((J30-J31))</f>
        <v>5.8908045977011554</v>
      </c>
      <c r="K33" s="21">
        <f t="shared" ref="K33:P33" si="6">((K30-K31))</f>
        <v>10.732183908045977</v>
      </c>
      <c r="L33" s="21">
        <f t="shared" si="6"/>
        <v>-0.39310344827586263</v>
      </c>
      <c r="M33" s="21">
        <f t="shared" si="6"/>
        <v>4.0781609195402293</v>
      </c>
      <c r="N33" s="21">
        <f t="shared" si="6"/>
        <v>5.2643678160919531</v>
      </c>
      <c r="O33" s="21">
        <f t="shared" si="6"/>
        <v>8.8873563218390803</v>
      </c>
      <c r="P33" s="21">
        <f t="shared" si="6"/>
        <v>-2.6264367816091916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3" t="str">
        <f>"% Gap - "&amp;F30&amp;" to England"</f>
        <v>% Gap - Ashford to England</v>
      </c>
      <c r="G34" s="44"/>
      <c r="H34" s="45"/>
      <c r="I34" s="21">
        <f>(I30-I32)</f>
        <v>-3.8000000000000007</v>
      </c>
      <c r="J34" s="21">
        <f>(J30-J32)</f>
        <v>3.6000000000000014</v>
      </c>
      <c r="K34" s="21">
        <f t="shared" ref="K34:P34" si="7">(K30-K32)</f>
        <v>8.5</v>
      </c>
      <c r="L34" s="21">
        <f t="shared" si="7"/>
        <v>-2.3999999999999986</v>
      </c>
      <c r="M34" s="21">
        <f t="shared" si="7"/>
        <v>1.8999999999999986</v>
      </c>
      <c r="N34" s="21">
        <f t="shared" si="7"/>
        <v>3.2000000000000011</v>
      </c>
      <c r="O34" s="21">
        <f t="shared" si="7"/>
        <v>7.1</v>
      </c>
      <c r="P34" s="21">
        <f t="shared" si="7"/>
        <v>-3.8000000000000007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3" t="s">
        <v>4</v>
      </c>
      <c r="G35" s="44"/>
      <c r="H35" s="45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6" t="s">
        <v>1469</v>
      </c>
      <c r="G38" s="46"/>
      <c r="H38" s="47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Ashford</v>
      </c>
      <c r="G39" s="12"/>
      <c r="H39" s="13"/>
      <c r="I39" s="14">
        <f>IF(VLOOKUP($F39,'CHILD OBESITY'!$B$10:$L$468,'CHILD OBESITY'!E$1,FALSE)=0,"",VLOOKUP($F39,'CHILD OBESITY'!$B$10:$L$468,'CHILD OBESITY'!E$1,FALSE))</f>
        <v>18.7</v>
      </c>
      <c r="J39" s="15">
        <f>IF(VLOOKUP($F39,'CHILD OBESITY'!$B$10:$L$468,'CHILD OBESITY'!F$1,FALSE)=0,"",VLOOKUP($F39,'CHILD OBESITY'!$B$10:$L$468,'CHILD OBESITY'!F$1,FALSE))</f>
        <v>19.600000000000001</v>
      </c>
      <c r="K39" s="15">
        <f>IF(VLOOKUP($F39,'CHILD OBESITY'!$B$10:$L$468,'CHILD OBESITY'!G$1,FALSE)=0,"",VLOOKUP($F39,'CHILD OBESITY'!$B$10:$L$468,'CHILD OBESITY'!G$1,FALSE))</f>
        <v>18.7</v>
      </c>
      <c r="L39" s="15">
        <f>IF(VLOOKUP($F39,'CHILD OBESITY'!$B$10:$L$468,'CHILD OBESITY'!H$1,FALSE)=0,"",VLOOKUP($F39,'CHILD OBESITY'!$B$10:$L$468,'CHILD OBESITY'!H$1,FALSE))</f>
        <v>19.399999999999999</v>
      </c>
      <c r="M39" s="15">
        <f>IF(VLOOKUP($F39,'CHILD OBESITY'!$B$10:$L$468,'CHILD OBESITY'!I$1,FALSE)=0,"",VLOOKUP($F39,'CHILD OBESITY'!$B$10:$L$468,'CHILD OBESITY'!I$1,FALSE))</f>
        <v>19.100000000000001</v>
      </c>
      <c r="N39" s="15">
        <f>IF(VLOOKUP($F39,'CHILD OBESITY'!$B$10:$L$468,'CHILD OBESITY'!J$1,FALSE)=0,"",VLOOKUP($F39,'CHILD OBESITY'!$B$10:$L$468,'CHILD OBESITY'!J$1,FALSE))</f>
        <v>19.399999999999999</v>
      </c>
      <c r="O39" s="15">
        <f>IF(VLOOKUP($F39,'CHILD OBESITY'!$B$10:$L$468,'CHILD OBESITY'!K$1,FALSE)=0,"",VLOOKUP($F39,'CHILD OBESITY'!$B$10:$L$468,'CHILD OBESITY'!K$1,FALSE))</f>
        <v>18.5</v>
      </c>
      <c r="P39" s="15">
        <f>IF(VLOOKUP($F39,'CHILD OBESITY'!$B$10:$L$468,'CHILD OBESITY'!L$1,FALSE)=0,"",VLOOKUP($F39,'CHILD OBESITY'!$B$10:$L$468,'CHILD OBESITY'!L$1,FALSE))</f>
        <v>18.3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8" t="s">
        <v>2</v>
      </c>
      <c r="G40" s="49"/>
      <c r="H40" s="50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51" t="s">
        <v>3</v>
      </c>
      <c r="G41" s="52"/>
      <c r="H41" s="53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40" t="str">
        <f>"% Gap - "&amp;F39&amp;" to Rural as a Region"</f>
        <v>% Gap - Ashford to Rural as a Region</v>
      </c>
      <c r="G42" s="41"/>
      <c r="H42" s="42"/>
      <c r="I42" s="21">
        <f>((I39-I40))</f>
        <v>2.3911111111111047</v>
      </c>
      <c r="J42" s="21">
        <f>((J39-J40))</f>
        <v>3.1344444444444512</v>
      </c>
      <c r="K42" s="21">
        <f t="shared" ref="K42:P42" si="9">((K39-K40))</f>
        <v>2.12222222222222</v>
      </c>
      <c r="L42" s="21">
        <f t="shared" si="9"/>
        <v>3.0044444444444451</v>
      </c>
      <c r="M42" s="21">
        <f t="shared" si="9"/>
        <v>2.7855555555555611</v>
      </c>
      <c r="N42" s="21">
        <f t="shared" si="9"/>
        <v>3.0566666666666684</v>
      </c>
      <c r="O42" s="21">
        <f t="shared" si="9"/>
        <v>2.1522222222222318</v>
      </c>
      <c r="P42" s="21">
        <f t="shared" si="9"/>
        <v>1.7566666666666642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3" t="str">
        <f>"% Gap - "&amp;F39&amp;" to England"</f>
        <v>% Gap - Ashford to England</v>
      </c>
      <c r="G43" s="44"/>
      <c r="H43" s="45"/>
      <c r="I43" s="21">
        <f>(I39-I41)</f>
        <v>0</v>
      </c>
      <c r="J43" s="21">
        <f>(J39-J41)</f>
        <v>0.60000000000000142</v>
      </c>
      <c r="K43" s="21">
        <f t="shared" ref="K43:P43" si="10">(K39-K41)</f>
        <v>-0.40000000000000213</v>
      </c>
      <c r="L43" s="21">
        <f t="shared" si="10"/>
        <v>0.29999999999999716</v>
      </c>
      <c r="M43" s="21">
        <f t="shared" si="10"/>
        <v>0.10000000000000142</v>
      </c>
      <c r="N43" s="21">
        <f t="shared" si="10"/>
        <v>9.9999999999997868E-2</v>
      </c>
      <c r="O43" s="21">
        <f t="shared" si="10"/>
        <v>-1.1000000000000014</v>
      </c>
      <c r="P43" s="21">
        <f t="shared" si="10"/>
        <v>-1.6999999999999993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3" t="s">
        <v>4</v>
      </c>
      <c r="G44" s="44"/>
      <c r="H44" s="45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6" t="s">
        <v>1471</v>
      </c>
      <c r="G47" s="46"/>
      <c r="H47" s="47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Ashford</v>
      </c>
      <c r="G48" s="12"/>
      <c r="H48" s="13"/>
      <c r="I48" s="14">
        <f>IF(VLOOKUP($F48,'ADULT OBESITY'!$B$10:$L$468,'ADULT OBESITY'!E$1,FALSE)=0,"",VLOOKUP($F48,'ADULT OBESITY'!$B$10:$L$468,'ADULT OBESITY'!E$1,FALSE))</f>
        <v>64.719317399740703</v>
      </c>
      <c r="J48" s="15">
        <f>IF(VLOOKUP($F48,'ADULT OBESITY'!$B$10:$L$468,'ADULT OBESITY'!F$1,FALSE)=0,"",VLOOKUP($F48,'ADULT OBESITY'!$B$10:$L$468,'ADULT OBESITY'!F$1,FALSE))</f>
        <v>62.301094735678497</v>
      </c>
      <c r="K48" s="15">
        <f>IF(VLOOKUP($F48,'ADULT OBESITY'!$B$10:$L$468,'ADULT OBESITY'!G$1,FALSE)=0,"",VLOOKUP($F48,'ADULT OBESITY'!$B$10:$L$468,'ADULT OBESITY'!G$1,FALSE))</f>
        <v>65.394346336179495</v>
      </c>
      <c r="L48" s="15">
        <f>IF(VLOOKUP($F48,'ADULT OBESITY'!$B$10:$L$468,'ADULT OBESITY'!H$1,FALSE)=0,"",VLOOKUP($F48,'ADULT OBESITY'!$B$10:$L$468,'ADULT OBESITY'!H$1,FALSE))</f>
        <v>63.603069794156703</v>
      </c>
      <c r="M48" s="15">
        <f>IF(VLOOKUP($F48,'ADULT OBESITY'!$B$10:$L$468,'ADULT OBESITY'!I$1,FALSE)=0,"",VLOOKUP($F48,'ADULT OBESITY'!$B$10:$L$468,'ADULT OBESITY'!I$1,FALSE))</f>
        <v>65.432318182287204</v>
      </c>
      <c r="N48" s="15">
        <f>IF(VLOOKUP($F48,'ADULT OBESITY'!$B$10:$L$468,'ADULT OBESITY'!J$1,FALSE)=0,"",VLOOKUP($F48,'ADULT OBESITY'!$B$10:$L$468,'ADULT OBESITY'!J$1,FALSE))</f>
        <v>63.526799611471702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8" t="s">
        <v>2</v>
      </c>
      <c r="G49" s="49"/>
      <c r="H49" s="50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51" t="s">
        <v>3</v>
      </c>
      <c r="G50" s="52"/>
      <c r="H50" s="53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40" t="str">
        <f>"% Gap - "&amp;F48&amp;" to Rural as a Region"</f>
        <v>% Gap - Ashford to Rural as a Region</v>
      </c>
      <c r="G51" s="41"/>
      <c r="H51" s="42"/>
      <c r="I51" s="21">
        <f>((I48-I49))</f>
        <v>3.1549015801791143</v>
      </c>
      <c r="J51" s="21">
        <f>((J48-J49))</f>
        <v>0.87071760507479468</v>
      </c>
      <c r="K51" s="21">
        <f t="shared" ref="K51:N51" si="12">((K48-K49))</f>
        <v>3.128378460114817</v>
      </c>
      <c r="L51" s="21">
        <f t="shared" si="12"/>
        <v>1.2484767923484625</v>
      </c>
      <c r="M51" s="21">
        <f t="shared" si="12"/>
        <v>3.2511510020440539</v>
      </c>
      <c r="N51" s="21">
        <f t="shared" si="12"/>
        <v>-4.3927990990830779E-2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3" t="str">
        <f>"% Gap - "&amp;F48&amp;" to England"</f>
        <v>% Gap - Ashford to England</v>
      </c>
      <c r="G52" s="44"/>
      <c r="H52" s="45"/>
      <c r="I52" s="21">
        <f>(I48-I50)</f>
        <v>3.3329393148972031</v>
      </c>
      <c r="J52" s="21">
        <f>(J48-J50)</f>
        <v>0.85106197224909863</v>
      </c>
      <c r="K52" s="21">
        <f t="shared" ref="K52:N52" si="13">(K48-K50)</f>
        <v>3.3778279007352978</v>
      </c>
      <c r="L52" s="21">
        <f t="shared" si="13"/>
        <v>1.4756553818981004</v>
      </c>
      <c r="M52" s="21">
        <f t="shared" si="13"/>
        <v>2.6757547110436022</v>
      </c>
      <c r="N52" s="21">
        <f t="shared" si="13"/>
        <v>7.4709172701105331E-2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3" t="s">
        <v>4</v>
      </c>
      <c r="G53" s="44"/>
      <c r="H53" s="45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6" t="s">
        <v>1473</v>
      </c>
      <c r="G56" s="46"/>
      <c r="H56" s="47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Ashford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31.4093234507231</v>
      </c>
      <c r="J57" s="15">
        <f>IF(VLOOKUP($F57,'UNDER 75 MORTALITY'!$B$10:$L$468,'UNDER 75 MORTALITY'!F$1,FALSE)=0,"",VLOOKUP($F57,'UNDER 75 MORTALITY'!$B$10:$L$468,'UNDER 75 MORTALITY'!F$1,FALSE))</f>
        <v>31.769395167967598</v>
      </c>
      <c r="K57" s="15">
        <f>IF(VLOOKUP($F57,'UNDER 75 MORTALITY'!$B$10:$L$468,'UNDER 75 MORTALITY'!G$1,FALSE)=0,"",VLOOKUP($F57,'UNDER 75 MORTALITY'!$B$10:$L$468,'UNDER 75 MORTALITY'!G$1,FALSE))</f>
        <v>31.824360454718001</v>
      </c>
      <c r="L57" s="15">
        <f>IF(VLOOKUP($F57,'UNDER 75 MORTALITY'!$B$10:$L$468,'UNDER 75 MORTALITY'!H$1,FALSE)=0,"",VLOOKUP($F57,'UNDER 75 MORTALITY'!$B$10:$L$468,'UNDER 75 MORTALITY'!H$1,FALSE))</f>
        <v>26.281747696993001</v>
      </c>
      <c r="M57" s="15">
        <f>IF(VLOOKUP($F57,'UNDER 75 MORTALITY'!$B$10:$L$468,'UNDER 75 MORTALITY'!I$1,FALSE)=0,"",VLOOKUP($F57,'UNDER 75 MORTALITY'!$B$10:$L$468,'UNDER 75 MORTALITY'!I$1,FALSE))</f>
        <v>23.5299866763397</v>
      </c>
      <c r="N57" s="15">
        <f>IF(VLOOKUP($F57,'UNDER 75 MORTALITY'!$B$10:$L$468,'UNDER 75 MORTALITY'!J$1,FALSE)=0,"",VLOOKUP($F57,'UNDER 75 MORTALITY'!$B$10:$L$468,'UNDER 75 MORTALITY'!J$1,FALSE))</f>
        <v>20.8004789199511</v>
      </c>
      <c r="O57" s="15">
        <f>IF(VLOOKUP($F57,'UNDER 75 MORTALITY'!$B$10:$L$468,'UNDER 75 MORTALITY'!K$1,FALSE)=0,"",VLOOKUP($F57,'UNDER 75 MORTALITY'!$B$10:$L$468,'UNDER 75 MORTALITY'!K$1,FALSE))</f>
        <v>21.856261297239499</v>
      </c>
      <c r="P57" s="15">
        <f>IF(VLOOKUP($F57,'UNDER 75 MORTALITY'!$B$10:$L$468,'UNDER 75 MORTALITY'!L$1,FALSE)=0,"",VLOOKUP($F57,'UNDER 75 MORTALITY'!$B$10:$L$468,'UNDER 75 MORTALITY'!L$1,FALSE))</f>
        <v>21.577075648688499</v>
      </c>
      <c r="Q57" s="15">
        <f>IF(VLOOKUP($F57,'UNDER 75 MORTALITY'!$B$10:$N$468,'UNDER 75 MORTALITY'!M$1,FALSE)=0,"",VLOOKUP($F57,'UNDER 75 MORTALITY'!$B$10:$N$468,'UNDER 75 MORTALITY'!M$1,FALSE))</f>
        <v>22.488895445783101</v>
      </c>
      <c r="R57" s="15">
        <f>IF(VLOOKUP($F57,'UNDER 75 MORTALITY'!$B$10:$N$468,'UNDER 75 MORTALITY'!N$1,FALSE)=0,"",VLOOKUP($F57,'UNDER 75 MORTALITY'!$B$10:$N$468,'UNDER 75 MORTALITY'!N$1,FALSE))</f>
        <v>23.770158729153</v>
      </c>
    </row>
    <row r="58" spans="1:18" ht="51" customHeight="1" x14ac:dyDescent="0.3">
      <c r="B58" s="16"/>
      <c r="C58" s="16"/>
      <c r="D58" s="16"/>
      <c r="F58" s="48" t="s">
        <v>2</v>
      </c>
      <c r="G58" s="49"/>
      <c r="H58" s="50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51" t="s">
        <v>3</v>
      </c>
      <c r="G59" s="52"/>
      <c r="H59" s="53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40" t="str">
        <f>"% Gap - "&amp;F57&amp;" to Rural as a Region"</f>
        <v>% Gap - Ashford to Rural as a Region</v>
      </c>
      <c r="G60" s="41"/>
      <c r="H60" s="42"/>
      <c r="I60" s="21">
        <f>((I57-I58))</f>
        <v>0.6515461529129567</v>
      </c>
      <c r="J60" s="21">
        <f>((J57-J58))</f>
        <v>2.5819103065311069</v>
      </c>
      <c r="K60" s="21">
        <f t="shared" ref="K60:N60" si="15">((K57-K58))</f>
        <v>3.904697333514104</v>
      </c>
      <c r="L60" s="21">
        <f t="shared" si="15"/>
        <v>-0.23650147706584335</v>
      </c>
      <c r="M60" s="21">
        <f t="shared" si="15"/>
        <v>-1.6572825637751407</v>
      </c>
      <c r="N60" s="21">
        <f t="shared" si="15"/>
        <v>-3.9074302508720926</v>
      </c>
      <c r="O60" s="21">
        <f t="shared" ref="O60:R60" si="16">((O57-O58))</f>
        <v>-2.2474286571118292</v>
      </c>
      <c r="P60" s="21">
        <f t="shared" si="16"/>
        <v>-2.2665552946916918</v>
      </c>
      <c r="Q60" s="21">
        <f t="shared" si="16"/>
        <v>-1.0403890983226241</v>
      </c>
      <c r="R60" s="21">
        <f t="shared" si="16"/>
        <v>0.67614385265162369</v>
      </c>
    </row>
    <row r="61" spans="1:18" ht="51" customHeight="1" x14ac:dyDescent="0.3">
      <c r="B61" s="16"/>
      <c r="C61" s="16"/>
      <c r="D61" s="16"/>
      <c r="F61" s="43" t="str">
        <f>"% Gap - "&amp;F57&amp;" to England"</f>
        <v>% Gap - Ashford to England</v>
      </c>
      <c r="G61" s="44"/>
      <c r="H61" s="45"/>
      <c r="I61" s="21">
        <f>(I57-I59)</f>
        <v>-5.7625702388211977</v>
      </c>
      <c r="J61" s="21">
        <f>(J57-J59)</f>
        <v>-3.1848972642947011</v>
      </c>
      <c r="K61" s="21">
        <f t="shared" ref="K61:N61" si="17">(K57-K59)</f>
        <v>-1.563350017317898</v>
      </c>
      <c r="L61" s="21">
        <f t="shared" si="17"/>
        <v>-5.6801307993323995</v>
      </c>
      <c r="M61" s="21">
        <f t="shared" si="17"/>
        <v>-7.4090162721418018</v>
      </c>
      <c r="N61" s="21">
        <f t="shared" si="17"/>
        <v>-9.4998095860646998</v>
      </c>
      <c r="O61" s="21">
        <f t="shared" ref="O61:R61" si="18">(O57-O59)</f>
        <v>-7.7767875512333013</v>
      </c>
      <c r="P61" s="21">
        <f t="shared" si="18"/>
        <v>-7.4922907679245014</v>
      </c>
      <c r="Q61" s="21">
        <f t="shared" si="18"/>
        <v>-6.1586093415400995</v>
      </c>
      <c r="R61" s="21">
        <f t="shared" si="18"/>
        <v>-4.2850162754740992</v>
      </c>
    </row>
    <row r="62" spans="1:18" ht="51" customHeight="1" x14ac:dyDescent="0.3">
      <c r="B62" s="16"/>
      <c r="C62" s="16"/>
      <c r="D62" s="16"/>
      <c r="F62" s="43" t="s">
        <v>4</v>
      </c>
      <c r="G62" s="44"/>
      <c r="H62" s="45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06mICjy4ihk+/jY+ObovNiXKXTjyQNbM+j7qkWJnjUS/z03pnROwwWN0PyOc5XOMb/iKmmN5F+TFA52uXY0SMg==" saltValue="zMUOaY2qC3S4Xbhr4Xq1Ag==" spinCount="100000" sheet="1" objects="1" scenarios="1"/>
  <protectedRanges>
    <protectedRange sqref="B4" name="Range1"/>
  </protectedRanges>
  <mergeCells count="37">
    <mergeCell ref="F61:H61"/>
    <mergeCell ref="F62:H62"/>
    <mergeCell ref="F53:H53"/>
    <mergeCell ref="F56:H56"/>
    <mergeCell ref="F58:H58"/>
    <mergeCell ref="F59:H59"/>
    <mergeCell ref="F60:H60"/>
    <mergeCell ref="F47:H47"/>
    <mergeCell ref="F49:H49"/>
    <mergeCell ref="F50:H50"/>
    <mergeCell ref="F51:H51"/>
    <mergeCell ref="F52:H52"/>
    <mergeCell ref="F17:H17"/>
    <mergeCell ref="A1:C2"/>
    <mergeCell ref="F11:H11"/>
    <mergeCell ref="F13:H13"/>
    <mergeCell ref="F14:H14"/>
    <mergeCell ref="F15:H15"/>
    <mergeCell ref="F16:H16"/>
    <mergeCell ref="F20:H20"/>
    <mergeCell ref="F22:H22"/>
    <mergeCell ref="F23:H23"/>
    <mergeCell ref="F24:H24"/>
    <mergeCell ref="F25:H25"/>
    <mergeCell ref="F26:H26"/>
    <mergeCell ref="F29:H29"/>
    <mergeCell ref="F31:H31"/>
    <mergeCell ref="F32:H32"/>
    <mergeCell ref="F33:H33"/>
    <mergeCell ref="F42:H42"/>
    <mergeCell ref="F43:H43"/>
    <mergeCell ref="F44:H44"/>
    <mergeCell ref="F34:H34"/>
    <mergeCell ref="F35:H35"/>
    <mergeCell ref="F38:H38"/>
    <mergeCell ref="F40:H40"/>
    <mergeCell ref="F41:H41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2022-08-26T14:57:08Z</cp:lastPrinted>
  <dcterms:created xsi:type="dcterms:W3CDTF">2022-08-17T09:40:46Z</dcterms:created>
  <dcterms:modified xsi:type="dcterms:W3CDTF">2022-11-21T14:54:48Z</dcterms:modified>
</cp:coreProperties>
</file>