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73AF673E-E342-4382-986A-283004A46A0B}" xr6:coauthVersionLast="47" xr6:coauthVersionMax="47" xr10:uidLastSave="{53AF5531-ABAF-43C2-B42E-9E8833168D72}"/>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<sst xmlns="http://schemas.openxmlformats.org/spreadsheetml/2006/main" count="69488" uniqueCount="1474">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</sst>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66.040000000000006</c:v>
                </c:pt>
                <c:pt idx="1">
                  <c:v>65.290000000000006</c:v>
                </c:pt>
                <c:pt idx="2">
                  <c:v>65.31</c:v>
                </c:pt>
                <c:pt idx="3">
                  <c:v>66.67</c:v>
                </c:pt>
                <c:pt idx="4">
                  <c:v>66.67</c:v>
                </c:pt>
                <c:pt idx="5">
                  <c:v>66.599999999999994</c:v>
                </c:pt>
                <c:pt idx="6">
                  <c:v>67.790000000000006</c:v>
                </c:pt>
                <c:pt idx="7">
                  <c:v>66.61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67.28</c:v>
                </c:pt>
                <c:pt idx="1">
                  <c:v>66.17</c:v>
                </c:pt>
                <c:pt idx="2">
                  <c:v>66.489999999999995</c:v>
                </c:pt>
                <c:pt idx="3">
                  <c:v>65.84</c:v>
                </c:pt>
                <c:pt idx="4">
                  <c:v>66.3</c:v>
                </c:pt>
                <c:pt idx="5">
                  <c:v>66.84</c:v>
                </c:pt>
                <c:pt idx="6">
                  <c:v>67.8</c:v>
                </c:pt>
                <c:pt idx="7">
                  <c:v>68.66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South Hams</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17</c:v>
                </c:pt>
                <c:pt idx="1">
                  <c:v>17.2</c:v>
                </c:pt>
                <c:pt idx="2">
                  <c:v>12.4</c:v>
                </c:pt>
                <c:pt idx="3">
                  <c:v>13</c:v>
                </c:pt>
                <c:pt idx="4">
                  <c:v>13.6</c:v>
                </c:pt>
                <c:pt idx="5">
                  <c:v>16.2</c:v>
                </c:pt>
                <c:pt idx="6">
                  <c:v>17.3</c:v>
                </c:pt>
                <c:pt idx="7">
                  <c:v>20.399999999999999</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South Hams</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13.7</c:v>
                </c:pt>
                <c:pt idx="1">
                  <c:v>13.7</c:v>
                </c:pt>
                <c:pt idx="2">
                  <c:v>13.4</c:v>
                </c:pt>
                <c:pt idx="3">
                  <c:v>13.2</c:v>
                </c:pt>
                <c:pt idx="4">
                  <c:v>13</c:v>
                </c:pt>
                <c:pt idx="5">
                  <c:v>12.9</c:v>
                </c:pt>
                <c:pt idx="6">
                  <c:v>13.1</c:v>
                </c:pt>
                <c:pt idx="7">
                  <c:v>12.8</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South Hams</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61.337778867782703</c:v>
                </c:pt>
                <c:pt idx="1">
                  <c:v>56.943846103034403</c:v>
                </c:pt>
                <c:pt idx="2">
                  <c:v>61.340438715850297</c:v>
                </c:pt>
                <c:pt idx="3">
                  <c:v>58.750306035692297</c:v>
                </c:pt>
                <c:pt idx="4">
                  <c:v>52.9549259328234</c:v>
                </c:pt>
                <c:pt idx="5">
                  <c:v>50.817532272900898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South Hams</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29.096275960348802</c:v>
                </c:pt>
                <c:pt idx="1">
                  <c:v>29.344254965647501</c:v>
                </c:pt>
                <c:pt idx="2">
                  <c:v>24.932329522506901</c:v>
                </c:pt>
                <c:pt idx="3">
                  <c:v>24.233833654631901</c:v>
                </c:pt>
                <c:pt idx="4">
                  <c:v>19.172876852012699</c:v>
                </c:pt>
                <c:pt idx="5">
                  <c:v>18.9667811707067</c:v>
                </c:pt>
                <c:pt idx="6">
                  <c:v>18.512610671429499</c:v>
                </c:pt>
                <c:pt idx="7">
                  <c:v>20.585614518085499</c:v>
                </c:pt>
                <c:pt idx="8">
                  <c:v>20.1298586772078</c:v>
                </c:pt>
                <c:pt idx="9">
                  <c:v>18.019624213203901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Devon from 2011-13 to 2018-20 was consistently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Devon from 2011-13 to 2018-20 was consistently greater than the rural and England situations with the gaps to both increasing during the latter half of this period.</a:t>
          </a:r>
        </a:p>
        <a:p>
          <a:r>
            <a:rPr lang="en-GB" sz="1200">
              <a:solidFill>
                <a:schemeClr val="dk1"/>
              </a:solidFill>
              <a:effectLst/>
              <a:latin typeface="Avenir Next LT Pro" panose="020B0504020202020204" pitchFamily="34" charset="0"/>
              <a:ea typeface="+mn-ea"/>
              <a:cs typeface="+mn-cs"/>
            </a:rPr>
            <a:t>.</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32</xdr:row>
      <xdr:rowOff>99060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11468100"/>
          <a:ext cx="7437120" cy="1744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South Hams from 2012 to 2019 was in the first half of the period below the England situation and in some years below the rural position also.  In the latter half of the period the smoking prevalence in South Hams saw increases that took it well above the rural and England situations in 2019.</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endParaRP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41</xdr:row>
      <xdr:rowOff>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6184880"/>
          <a:ext cx="7437120" cy="16459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South Hams was consistently below the rural and England situations with a widening gap to both.</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South Hams from 2015/16 to 2020/21 decreased taking it from being in line with the rural and England situations at the start of the period to being below both by the end of the period under consideration.</a:t>
          </a:r>
        </a:p>
        <a:p>
          <a:endParaRPr lang="en-GB" sz="1200" baseline="0">
            <a:solidFill>
              <a:schemeClr val="dk1"/>
            </a:solidFill>
            <a:effectLst/>
            <a:latin typeface="Avenir Next LT Pro" panose="020B0504020202020204" pitchFamily="34" charset="0"/>
            <a:ea typeface="+mn-ea"/>
            <a:cs typeface="+mn-cs"/>
          </a:endParaRP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South Hams from 2008-10 to 2017-19 was consistently below both the rural and England situations.</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240</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Devon</v>
      </c>
      <c r="G12" s="12"/>
      <c r="H12" s="13"/>
      <c r="I12" s="14">
        <f>IF(VLOOKUP($F12,'M HLE'!$B$10:$L$468,'M HLE'!E$1,FALSE)=0,"",VLOOKUP($F12,'M HLE'!$B$10:$L$468,'M HLE'!E$1,FALSE))</f>
        <v>66.040000000000006</v>
      </c>
      <c r="J12" s="15">
        <f>IF(VLOOKUP($F12,'M HLE'!$B$10:$L$468,'M HLE'!F$1,FALSE)=0,"",VLOOKUP($F12,'M HLE'!$B$10:$L$468,'M HLE'!F$1,FALSE))</f>
        <v>65.290000000000006</v>
      </c>
      <c r="K12" s="15">
        <f>IF(VLOOKUP($F12,'M HLE'!$B$10:$L$468,'M HLE'!G$1,FALSE)=0,"",VLOOKUP($F12,'M HLE'!$B$10:$L$468,'M HLE'!G$1,FALSE))</f>
        <v>65.31</v>
      </c>
      <c r="L12" s="15">
        <f>IF(VLOOKUP($F12,'M HLE'!$B$10:$L$468,'M HLE'!H$1,FALSE)=0,"",VLOOKUP($F12,'M HLE'!$B$10:$L$468,'M HLE'!H$1,FALSE))</f>
        <v>66.67</v>
      </c>
      <c r="M12" s="15">
        <f>IF(VLOOKUP($F12,'M HLE'!$B$10:$L$468,'M HLE'!I$1,FALSE)=0,"",VLOOKUP($F12,'M HLE'!$B$10:$L$468,'M HLE'!I$1,FALSE))</f>
        <v>66.67</v>
      </c>
      <c r="N12" s="15">
        <f>IF(VLOOKUP($F12,'M HLE'!$B$10:$L$468,'M HLE'!J$1,FALSE)=0,"",VLOOKUP($F12,'M HLE'!$B$10:$L$468,'M HLE'!J$1,FALSE))</f>
        <v>66.599999999999994</v>
      </c>
      <c r="O12" s="15">
        <f>IF(VLOOKUP($F12,'M HLE'!$B$10:$L$468,'M HLE'!K$1,FALSE)=0,"",VLOOKUP($F12,'M HLE'!$B$10:$L$468,'M HLE'!K$1,FALSE))</f>
        <v>67.790000000000006</v>
      </c>
      <c r="P12" s="15">
        <f>IF(VLOOKUP($F12,'M HLE'!$B$10:$L$468,'M HLE'!L$1,FALSE)=0,"",VLOOKUP($F12,'M HLE'!$B$10:$L$468,'M HLE'!L$1,FALSE))</f>
        <v>66.61</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Devon to Rural as a Region</v>
      </c>
      <c r="G15" s="52"/>
      <c r="H15" s="53"/>
      <c r="I15" s="21">
        <f>100*((I12-I13))/I13</f>
        <v>1.9977913864069785</v>
      </c>
      <c r="J15" s="21">
        <f>100*((J12-J13))/J13</f>
        <v>0.17030025008055386</v>
      </c>
      <c r="K15" s="21">
        <f t="shared" ref="K15:P15" si="0">100*((K12-K13))/K13</f>
        <v>0.37886065151735993</v>
      </c>
      <c r="L15" s="21">
        <f t="shared" si="0"/>
        <v>3.1364814170244086</v>
      </c>
      <c r="M15" s="21">
        <f t="shared" si="0"/>
        <v>3.2722766525965179</v>
      </c>
      <c r="N15" s="21">
        <f t="shared" si="0"/>
        <v>3.677758318739027</v>
      </c>
      <c r="O15" s="21">
        <f t="shared" si="0"/>
        <v>5.3073081314516282</v>
      </c>
      <c r="P15" s="21">
        <f t="shared" si="0"/>
        <v>2.9298142596656067</v>
      </c>
      <c r="Q15" s="35"/>
      <c r="R15" s="35"/>
      <c r="S15" s="35"/>
      <c r="T15" s="35"/>
    </row>
    <row r="16" spans="1:20" ht="51" customHeight="1" x14ac:dyDescent="0.3">
      <c r="B16" s="16"/>
      <c r="C16" s="16"/>
      <c r="D16" s="16"/>
      <c r="F16" s="40" t="str">
        <f>"% Gap - "&amp;F12&amp;" to England"</f>
        <v>% Gap - Devon to England</v>
      </c>
      <c r="G16" s="41"/>
      <c r="H16" s="42"/>
      <c r="I16" s="21">
        <f>100*(I12-I14)/I14</f>
        <v>4.5267489711934266</v>
      </c>
      <c r="J16" s="21">
        <f>100*(J12-J14)/J14</f>
        <v>3.0298248382515527</v>
      </c>
      <c r="K16" s="21">
        <f t="shared" ref="K16:P16" si="1">100*(K12-K14)/K14</f>
        <v>3.0451246449984217</v>
      </c>
      <c r="L16" s="21">
        <f t="shared" si="1"/>
        <v>5.3072184489022263</v>
      </c>
      <c r="M16" s="21">
        <f t="shared" si="1"/>
        <v>5.190911959608707</v>
      </c>
      <c r="N16" s="21">
        <f t="shared" si="1"/>
        <v>5.1136363636363553</v>
      </c>
      <c r="O16" s="21">
        <f t="shared" si="1"/>
        <v>7.2966128521684182</v>
      </c>
      <c r="P16" s="21">
        <f t="shared" si="1"/>
        <v>5.4957237884067132</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Devon</v>
      </c>
      <c r="G21" s="12"/>
      <c r="H21" s="13"/>
      <c r="I21" s="14">
        <f>IF(VLOOKUP($F21,'F HLE'!$B$10:$L$468,'F HLE'!E$1,FALSE)=0,"",VLOOKUP($F21,'F HLE'!$B$10:$L$468,'F HLE'!E$1,FALSE))</f>
        <v>67.28</v>
      </c>
      <c r="J21" s="15">
        <f>IF(VLOOKUP($F21,'F HLE'!$B$10:$L$468,'F HLE'!F$1,FALSE)=0,"",VLOOKUP($F21,'F HLE'!$B$10:$L$468,'F HLE'!F$1,FALSE))</f>
        <v>66.17</v>
      </c>
      <c r="K21" s="15">
        <f>IF(VLOOKUP($F21,'F HLE'!$B$10:$L$468,'F HLE'!G$1,FALSE)=0,"",VLOOKUP($F21,'F HLE'!$B$10:$L$468,'F HLE'!G$1,FALSE))</f>
        <v>66.489999999999995</v>
      </c>
      <c r="L21" s="15">
        <f>IF(VLOOKUP($F21,'F HLE'!$B$10:$L$468,'F HLE'!H$1,FALSE)=0,"",VLOOKUP($F21,'F HLE'!$B$10:$L$468,'F HLE'!H$1,FALSE))</f>
        <v>65.84</v>
      </c>
      <c r="M21" s="15">
        <f>IF(VLOOKUP($F21,'F HLE'!$B$10:$L$468,'F HLE'!I$1,FALSE)=0,"",VLOOKUP($F21,'F HLE'!$B$10:$L$468,'F HLE'!I$1,FALSE))</f>
        <v>66.3</v>
      </c>
      <c r="N21" s="15">
        <f>IF(VLOOKUP($F21,'F HLE'!$B$10:$L$468,'F HLE'!J$1,FALSE)=0,"",VLOOKUP($F21,'F HLE'!$B$10:$L$468,'F HLE'!J$1,FALSE))</f>
        <v>66.84</v>
      </c>
      <c r="O21" s="15">
        <f>IF(VLOOKUP($F21,'F HLE'!$B$10:$L$468,'F HLE'!K$1,FALSE)=0,"",VLOOKUP($F21,'F HLE'!$B$10:$L$468,'F HLE'!K$1,FALSE))</f>
        <v>67.8</v>
      </c>
      <c r="P21" s="15">
        <f>IF(VLOOKUP($F21,'F HLE'!$B$10:$L$468,'F HLE'!L$1,FALSE)=0,"",VLOOKUP($F21,'F HLE'!$B$10:$L$468,'F HLE'!L$1,FALSE))</f>
        <v>68.66</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Devon to Rural as a Region</v>
      </c>
      <c r="G24" s="52"/>
      <c r="H24" s="53"/>
      <c r="I24" s="21">
        <f>100*((I21-I22))/I22</f>
        <v>2.6352923229472434</v>
      </c>
      <c r="J24" s="21">
        <f>100*((J21-J22))/J22</f>
        <v>1.536006383403137</v>
      </c>
      <c r="K24" s="21">
        <f t="shared" ref="K24:P24" si="3">100*((K21-K22))/K22</f>
        <v>1.3150075426272936</v>
      </c>
      <c r="L24" s="21">
        <f t="shared" si="3"/>
        <v>0.42402611268721446</v>
      </c>
      <c r="M24" s="21">
        <f t="shared" si="3"/>
        <v>1.1287370347773393</v>
      </c>
      <c r="N24" s="21">
        <f t="shared" si="3"/>
        <v>2.3168239535257409</v>
      </c>
      <c r="O24" s="21">
        <f t="shared" si="3"/>
        <v>5.3482084589328336</v>
      </c>
      <c r="P24" s="21">
        <f t="shared" si="3"/>
        <v>5.0288729970553048</v>
      </c>
      <c r="Q24" s="35"/>
      <c r="R24" s="35"/>
      <c r="S24" s="35"/>
      <c r="T24" s="35"/>
    </row>
    <row r="25" spans="1:20" ht="51" customHeight="1" x14ac:dyDescent="0.3">
      <c r="B25" s="16"/>
      <c r="C25" s="16"/>
      <c r="D25" s="16"/>
      <c r="F25" s="40" t="str">
        <f>"% Gap - "&amp;F21&amp;" to England"</f>
        <v>% Gap - Devon to England</v>
      </c>
      <c r="G25" s="41"/>
      <c r="H25" s="42"/>
      <c r="I25" s="21">
        <f>100*(I21-I23)/I23</f>
        <v>5.388471177944858</v>
      </c>
      <c r="J25" s="21">
        <f>100*(J21-J23)/J23</f>
        <v>3.6335160532498048</v>
      </c>
      <c r="K25" s="21">
        <f t="shared" ref="K25:P25" si="4">100*(K21-K23)/K23</f>
        <v>3.793318763659058</v>
      </c>
      <c r="L25" s="21">
        <f t="shared" si="4"/>
        <v>3.1813195423914764</v>
      </c>
      <c r="M25" s="21">
        <f t="shared" si="4"/>
        <v>3.9673827818723444</v>
      </c>
      <c r="N25" s="21">
        <f t="shared" si="4"/>
        <v>4.617311003286904</v>
      </c>
      <c r="O25" s="21">
        <f t="shared" si="4"/>
        <v>6.7380352644836181</v>
      </c>
      <c r="P25" s="21">
        <f t="shared" si="4"/>
        <v>7.499608579927977</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South Hams</v>
      </c>
      <c r="G30" s="12"/>
      <c r="H30" s="13"/>
      <c r="I30" s="14">
        <f>IF(VLOOKUP($F30,SMOKING!$B$10:$L$468,SMOKING!E$1,FALSE)=0,"",VLOOKUP($F30,SMOKING!$B$10:$L$468,SMOKING!E$1,FALSE))</f>
        <v>17</v>
      </c>
      <c r="J30" s="15">
        <f>IF(VLOOKUP($F30,SMOKING!$B$10:$L$468,SMOKING!F$1,FALSE)=0,"",VLOOKUP($F30,SMOKING!$B$10:$L$468,SMOKING!F$1,FALSE))</f>
        <v>17.2</v>
      </c>
      <c r="K30" s="15">
        <f>IF(VLOOKUP($F30,SMOKING!$B$10:$L$468,SMOKING!G$1,FALSE)=0,"",VLOOKUP($F30,SMOKING!$B$10:$L$468,SMOKING!G$1,FALSE))</f>
        <v>12.4</v>
      </c>
      <c r="L30" s="15">
        <f>IF(VLOOKUP($F30,SMOKING!$B$10:$L$468,SMOKING!H$1,FALSE)=0,"",VLOOKUP($F30,SMOKING!$B$10:$L$468,SMOKING!H$1,FALSE))</f>
        <v>13</v>
      </c>
      <c r="M30" s="15">
        <f>IF(VLOOKUP($F30,SMOKING!$B$10:$L$468,SMOKING!I$1,FALSE)=0,"",VLOOKUP($F30,SMOKING!$B$10:$L$468,SMOKING!I$1,FALSE))</f>
        <v>13.6</v>
      </c>
      <c r="N30" s="15">
        <f>IF(VLOOKUP($F30,SMOKING!$B$10:$L$468,SMOKING!J$1,FALSE)=0,"",VLOOKUP($F30,SMOKING!$B$10:$L$468,SMOKING!J$1,FALSE))</f>
        <v>16.2</v>
      </c>
      <c r="O30" s="15">
        <f>IF(VLOOKUP($F30,SMOKING!$B$10:$L$468,SMOKING!K$1,FALSE)=0,"",VLOOKUP($F30,SMOKING!$B$10:$L$468,SMOKING!K$1,FALSE))</f>
        <v>17.3</v>
      </c>
      <c r="P30" s="15">
        <f>IF(VLOOKUP($F30,SMOKING!$B$10:$L$468,SMOKING!L$1,FALSE)=0,"",VLOOKUP($F30,SMOKING!$B$10:$L$468,SMOKING!L$1,FALSE))</f>
        <v>20.399999999999999</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South Hams to Rural as a Region</v>
      </c>
      <c r="G33" s="52"/>
      <c r="H33" s="53"/>
      <c r="I33" s="21">
        <f>((I30-I31))</f>
        <v>-0.27241379310345337</v>
      </c>
      <c r="J33" s="21">
        <f>((J30-J31))</f>
        <v>1.0908045977011547</v>
      </c>
      <c r="K33" s="21">
        <f t="shared" ref="K33:P33" si="6">((K30-K31))</f>
        <v>-3.1678160919540232</v>
      </c>
      <c r="L33" s="21">
        <f t="shared" si="6"/>
        <v>-1.8931034482758626</v>
      </c>
      <c r="M33" s="21">
        <f t="shared" si="6"/>
        <v>0.27816091954023037</v>
      </c>
      <c r="N33" s="21">
        <f t="shared" si="6"/>
        <v>3.364367816091951</v>
      </c>
      <c r="O33" s="21">
        <f t="shared" si="6"/>
        <v>4.687356321839081</v>
      </c>
      <c r="P33" s="21">
        <f t="shared" si="6"/>
        <v>7.6735632183908074</v>
      </c>
      <c r="Q33" s="35"/>
      <c r="R33" s="35"/>
      <c r="S33" s="35"/>
      <c r="T33" s="35"/>
    </row>
    <row r="34" spans="1:20" ht="51" customHeight="1" x14ac:dyDescent="0.3">
      <c r="B34" s="16"/>
      <c r="C34" s="16"/>
      <c r="D34" s="16"/>
      <c r="F34" s="40" t="str">
        <f>"% Gap - "&amp;F30&amp;" to England"</f>
        <v>% Gap - South Hams to England</v>
      </c>
      <c r="G34" s="41"/>
      <c r="H34" s="42"/>
      <c r="I34" s="21">
        <f>(I30-I32)</f>
        <v>-2.3000000000000007</v>
      </c>
      <c r="J34" s="21">
        <f>(J30-J32)</f>
        <v>-1.1999999999999993</v>
      </c>
      <c r="K34" s="21">
        <f t="shared" ref="K34:P34" si="7">(K30-K32)</f>
        <v>-5.4</v>
      </c>
      <c r="L34" s="21">
        <f t="shared" si="7"/>
        <v>-3.8999999999999986</v>
      </c>
      <c r="M34" s="21">
        <f t="shared" si="7"/>
        <v>-1.9000000000000004</v>
      </c>
      <c r="N34" s="21">
        <f t="shared" si="7"/>
        <v>1.2999999999999989</v>
      </c>
      <c r="O34" s="21">
        <f t="shared" si="7"/>
        <v>2.9000000000000004</v>
      </c>
      <c r="P34" s="21">
        <f t="shared" si="7"/>
        <v>6.4999999999999982</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South Hams</v>
      </c>
      <c r="G39" s="12"/>
      <c r="H39" s="13"/>
      <c r="I39" s="14">
        <f>IF(VLOOKUP($F39,'CHILD OBESITY'!$B$10:$L$468,'CHILD OBESITY'!E$1,FALSE)=0,"",VLOOKUP($F39,'CHILD OBESITY'!$B$10:$L$468,'CHILD OBESITY'!E$1,FALSE))</f>
        <v>13.7</v>
      </c>
      <c r="J39" s="15">
        <f>IF(VLOOKUP($F39,'CHILD OBESITY'!$B$10:$L$468,'CHILD OBESITY'!F$1,FALSE)=0,"",VLOOKUP($F39,'CHILD OBESITY'!$B$10:$L$468,'CHILD OBESITY'!F$1,FALSE))</f>
        <v>13.7</v>
      </c>
      <c r="K39" s="15">
        <f>IF(VLOOKUP($F39,'CHILD OBESITY'!$B$10:$L$468,'CHILD OBESITY'!G$1,FALSE)=0,"",VLOOKUP($F39,'CHILD OBESITY'!$B$10:$L$468,'CHILD OBESITY'!G$1,FALSE))</f>
        <v>13.4</v>
      </c>
      <c r="L39" s="15">
        <f>IF(VLOOKUP($F39,'CHILD OBESITY'!$B$10:$L$468,'CHILD OBESITY'!H$1,FALSE)=0,"",VLOOKUP($F39,'CHILD OBESITY'!$B$10:$L$468,'CHILD OBESITY'!H$1,FALSE))</f>
        <v>13.2</v>
      </c>
      <c r="M39" s="15">
        <f>IF(VLOOKUP($F39,'CHILD OBESITY'!$B$10:$L$468,'CHILD OBESITY'!I$1,FALSE)=0,"",VLOOKUP($F39,'CHILD OBESITY'!$B$10:$L$468,'CHILD OBESITY'!I$1,FALSE))</f>
        <v>13</v>
      </c>
      <c r="N39" s="15">
        <f>IF(VLOOKUP($F39,'CHILD OBESITY'!$B$10:$L$468,'CHILD OBESITY'!J$1,FALSE)=0,"",VLOOKUP($F39,'CHILD OBESITY'!$B$10:$L$468,'CHILD OBESITY'!J$1,FALSE))</f>
        <v>12.9</v>
      </c>
      <c r="O39" s="15">
        <f>IF(VLOOKUP($F39,'CHILD OBESITY'!$B$10:$L$468,'CHILD OBESITY'!K$1,FALSE)=0,"",VLOOKUP($F39,'CHILD OBESITY'!$B$10:$L$468,'CHILD OBESITY'!K$1,FALSE))</f>
        <v>13.1</v>
      </c>
      <c r="P39" s="15">
        <f>IF(VLOOKUP($F39,'CHILD OBESITY'!$B$10:$L$468,'CHILD OBESITY'!L$1,FALSE)=0,"",VLOOKUP($F39,'CHILD OBESITY'!$B$10:$L$468,'CHILD OBESITY'!L$1,FALSE))</f>
        <v>12.8</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South Hams to Rural as a Region</v>
      </c>
      <c r="G42" s="52"/>
      <c r="H42" s="53"/>
      <c r="I42" s="21">
        <f>((I39-I40))</f>
        <v>-2.6088888888888953</v>
      </c>
      <c r="J42" s="21">
        <f>((J39-J40))</f>
        <v>-2.7655555555555509</v>
      </c>
      <c r="K42" s="21">
        <f t="shared" ref="K42:P42" si="9">((K39-K40))</f>
        <v>-3.1777777777777789</v>
      </c>
      <c r="L42" s="21">
        <f t="shared" si="9"/>
        <v>-3.1955555555555542</v>
      </c>
      <c r="M42" s="21">
        <f t="shared" si="9"/>
        <v>-3.3144444444444403</v>
      </c>
      <c r="N42" s="21">
        <f t="shared" si="9"/>
        <v>-3.4433333333333298</v>
      </c>
      <c r="O42" s="21">
        <f t="shared" si="9"/>
        <v>-3.2477777777777685</v>
      </c>
      <c r="P42" s="21">
        <f t="shared" si="9"/>
        <v>-3.7433333333333358</v>
      </c>
      <c r="Q42" s="35"/>
      <c r="R42" s="35"/>
      <c r="S42" s="35"/>
      <c r="T42" s="35"/>
    </row>
    <row r="43" spans="1:20" ht="51" customHeight="1" x14ac:dyDescent="0.3">
      <c r="B43" s="16"/>
      <c r="C43" s="16"/>
      <c r="D43" s="16"/>
      <c r="F43" s="40" t="str">
        <f>"% Gap - "&amp;F39&amp;" to England"</f>
        <v>% Gap - South Hams to England</v>
      </c>
      <c r="G43" s="41"/>
      <c r="H43" s="42"/>
      <c r="I43" s="21">
        <f>(I39-I41)</f>
        <v>-5</v>
      </c>
      <c r="J43" s="21">
        <f>(J39-J41)</f>
        <v>-5.3000000000000007</v>
      </c>
      <c r="K43" s="21">
        <f t="shared" ref="K43:P43" si="10">(K39-K41)</f>
        <v>-5.7000000000000011</v>
      </c>
      <c r="L43" s="21">
        <f t="shared" si="10"/>
        <v>-5.9000000000000021</v>
      </c>
      <c r="M43" s="21">
        <f t="shared" si="10"/>
        <v>-6</v>
      </c>
      <c r="N43" s="21">
        <f t="shared" si="10"/>
        <v>-6.4</v>
      </c>
      <c r="O43" s="21">
        <f t="shared" si="10"/>
        <v>-6.5000000000000018</v>
      </c>
      <c r="P43" s="21">
        <f t="shared" si="10"/>
        <v>-7.1999999999999993</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South Hams</v>
      </c>
      <c r="G48" s="12"/>
      <c r="H48" s="13"/>
      <c r="I48" s="14">
        <f>IF(VLOOKUP($F48,'ADULT OBESITY'!$B$10:$L$468,'ADULT OBESITY'!E$1,FALSE)=0,"",VLOOKUP($F48,'ADULT OBESITY'!$B$10:$L$468,'ADULT OBESITY'!E$1,FALSE))</f>
        <v>61.337778867782703</v>
      </c>
      <c r="J48" s="15">
        <f>IF(VLOOKUP($F48,'ADULT OBESITY'!$B$10:$L$468,'ADULT OBESITY'!F$1,FALSE)=0,"",VLOOKUP($F48,'ADULT OBESITY'!$B$10:$L$468,'ADULT OBESITY'!F$1,FALSE))</f>
        <v>56.943846103034403</v>
      </c>
      <c r="K48" s="15">
        <f>IF(VLOOKUP($F48,'ADULT OBESITY'!$B$10:$L$468,'ADULT OBESITY'!G$1,FALSE)=0,"",VLOOKUP($F48,'ADULT OBESITY'!$B$10:$L$468,'ADULT OBESITY'!G$1,FALSE))</f>
        <v>61.340438715850297</v>
      </c>
      <c r="L48" s="15">
        <f>IF(VLOOKUP($F48,'ADULT OBESITY'!$B$10:$L$468,'ADULT OBESITY'!H$1,FALSE)=0,"",VLOOKUP($F48,'ADULT OBESITY'!$B$10:$L$468,'ADULT OBESITY'!H$1,FALSE))</f>
        <v>58.750306035692297</v>
      </c>
      <c r="M48" s="15">
        <f>IF(VLOOKUP($F48,'ADULT OBESITY'!$B$10:$L$468,'ADULT OBESITY'!I$1,FALSE)=0,"",VLOOKUP($F48,'ADULT OBESITY'!$B$10:$L$468,'ADULT OBESITY'!I$1,FALSE))</f>
        <v>52.9549259328234</v>
      </c>
      <c r="N48" s="15">
        <f>IF(VLOOKUP($F48,'ADULT OBESITY'!$B$10:$L$468,'ADULT OBESITY'!J$1,FALSE)=0,"",VLOOKUP($F48,'ADULT OBESITY'!$B$10:$L$468,'ADULT OBESITY'!J$1,FALSE))</f>
        <v>50.817532272900898</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South Hams to Rural as a Region</v>
      </c>
      <c r="G51" s="52"/>
      <c r="H51" s="53"/>
      <c r="I51" s="21">
        <f>((I48-I49))</f>
        <v>-0.22663695177888599</v>
      </c>
      <c r="J51" s="21">
        <f>((J48-J49))</f>
        <v>-4.4865310275692991</v>
      </c>
      <c r="K51" s="21">
        <f t="shared" ref="K51:N51" si="12">((K48-K49))</f>
        <v>-0.92552916021438136</v>
      </c>
      <c r="L51" s="21">
        <f t="shared" si="12"/>
        <v>-3.6042869661159429</v>
      </c>
      <c r="M51" s="21">
        <f t="shared" si="12"/>
        <v>-9.2262412474197504</v>
      </c>
      <c r="N51" s="21">
        <f t="shared" si="12"/>
        <v>-12.753195329561635</v>
      </c>
      <c r="O51" s="35"/>
      <c r="P51" s="35"/>
      <c r="Q51" s="35"/>
      <c r="R51" s="35"/>
    </row>
    <row r="52" spans="1:18" ht="51" customHeight="1" x14ac:dyDescent="0.3">
      <c r="B52" s="16"/>
      <c r="C52" s="16"/>
      <c r="D52" s="16"/>
      <c r="F52" s="40" t="str">
        <f>"% Gap - "&amp;F48&amp;" to England"</f>
        <v>% Gap - South Hams to England</v>
      </c>
      <c r="G52" s="41"/>
      <c r="H52" s="42"/>
      <c r="I52" s="21">
        <f>(I48-I50)</f>
        <v>-4.8599217060797173E-2</v>
      </c>
      <c r="J52" s="21">
        <f>(J48-J50)</f>
        <v>-4.5061866603949952</v>
      </c>
      <c r="K52" s="21">
        <f t="shared" ref="K52:N52" si="13">(K48-K50)</f>
        <v>-0.67607971959390056</v>
      </c>
      <c r="L52" s="21">
        <f t="shared" si="13"/>
        <v>-3.377108376566305</v>
      </c>
      <c r="M52" s="21">
        <f t="shared" si="13"/>
        <v>-9.8016375384202021</v>
      </c>
      <c r="N52" s="21">
        <f t="shared" si="13"/>
        <v>-12.634558165869699</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South Hams</v>
      </c>
      <c r="G57" s="12"/>
      <c r="H57" s="13"/>
      <c r="I57" s="14">
        <f>IF(VLOOKUP($F57,'UNDER 75 MORTALITY'!$B$10:$L$468,'UNDER 75 MORTALITY'!E$1,FALSE)=0,"",VLOOKUP($F57,'UNDER 75 MORTALITY'!$B$10:$L$468,'UNDER 75 MORTALITY'!E$1,FALSE))</f>
        <v>29.096275960348802</v>
      </c>
      <c r="J57" s="15">
        <f>IF(VLOOKUP($F57,'UNDER 75 MORTALITY'!$B$10:$L$468,'UNDER 75 MORTALITY'!F$1,FALSE)=0,"",VLOOKUP($F57,'UNDER 75 MORTALITY'!$B$10:$L$468,'UNDER 75 MORTALITY'!F$1,FALSE))</f>
        <v>29.344254965647501</v>
      </c>
      <c r="K57" s="15">
        <f>IF(VLOOKUP($F57,'UNDER 75 MORTALITY'!$B$10:$L$468,'UNDER 75 MORTALITY'!G$1,FALSE)=0,"",VLOOKUP($F57,'UNDER 75 MORTALITY'!$B$10:$L$468,'UNDER 75 MORTALITY'!G$1,FALSE))</f>
        <v>24.932329522506901</v>
      </c>
      <c r="L57" s="15">
        <f>IF(VLOOKUP($F57,'UNDER 75 MORTALITY'!$B$10:$L$468,'UNDER 75 MORTALITY'!H$1,FALSE)=0,"",VLOOKUP($F57,'UNDER 75 MORTALITY'!$B$10:$L$468,'UNDER 75 MORTALITY'!H$1,FALSE))</f>
        <v>24.233833654631901</v>
      </c>
      <c r="M57" s="15">
        <f>IF(VLOOKUP($F57,'UNDER 75 MORTALITY'!$B$10:$L$468,'UNDER 75 MORTALITY'!I$1,FALSE)=0,"",VLOOKUP($F57,'UNDER 75 MORTALITY'!$B$10:$L$468,'UNDER 75 MORTALITY'!I$1,FALSE))</f>
        <v>19.172876852012699</v>
      </c>
      <c r="N57" s="15">
        <f>IF(VLOOKUP($F57,'UNDER 75 MORTALITY'!$B$10:$L$468,'UNDER 75 MORTALITY'!J$1,FALSE)=0,"",VLOOKUP($F57,'UNDER 75 MORTALITY'!$B$10:$L$468,'UNDER 75 MORTALITY'!J$1,FALSE))</f>
        <v>18.9667811707067</v>
      </c>
      <c r="O57" s="15">
        <f>IF(VLOOKUP($F57,'UNDER 75 MORTALITY'!$B$10:$L$468,'UNDER 75 MORTALITY'!K$1,FALSE)=0,"",VLOOKUP($F57,'UNDER 75 MORTALITY'!$B$10:$L$468,'UNDER 75 MORTALITY'!K$1,FALSE))</f>
        <v>18.512610671429499</v>
      </c>
      <c r="P57" s="15">
        <f>IF(VLOOKUP($F57,'UNDER 75 MORTALITY'!$B$10:$L$468,'UNDER 75 MORTALITY'!L$1,FALSE)=0,"",VLOOKUP($F57,'UNDER 75 MORTALITY'!$B$10:$L$468,'UNDER 75 MORTALITY'!L$1,FALSE))</f>
        <v>20.585614518085499</v>
      </c>
      <c r="Q57" s="15">
        <f>IF(VLOOKUP($F57,'UNDER 75 MORTALITY'!$B$10:$N$468,'UNDER 75 MORTALITY'!M$1,FALSE)=0,"",VLOOKUP($F57,'UNDER 75 MORTALITY'!$B$10:$N$468,'UNDER 75 MORTALITY'!M$1,FALSE))</f>
        <v>20.1298586772078</v>
      </c>
      <c r="R57" s="15">
        <f>IF(VLOOKUP($F57,'UNDER 75 MORTALITY'!$B$10:$N$468,'UNDER 75 MORTALITY'!N$1,FALSE)=0,"",VLOOKUP($F57,'UNDER 75 MORTALITY'!$B$10:$N$468,'UNDER 75 MORTALITY'!N$1,FALSE))</f>
        <v>18.019624213203901</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South Hams to Rural as a Region</v>
      </c>
      <c r="G60" s="52"/>
      <c r="H60" s="53"/>
      <c r="I60" s="21">
        <f>((I57-I58))</f>
        <v>-1.6615013374613419</v>
      </c>
      <c r="J60" s="21">
        <f>((J57-J58))</f>
        <v>0.15677010421100945</v>
      </c>
      <c r="K60" s="21">
        <f t="shared" ref="K60:N60" si="15">((K57-K58))</f>
        <v>-2.9873335986969956</v>
      </c>
      <c r="L60" s="21">
        <f t="shared" si="15"/>
        <v>-2.2844155194269433</v>
      </c>
      <c r="M60" s="21">
        <f t="shared" si="15"/>
        <v>-6.0143923881021415</v>
      </c>
      <c r="N60" s="21">
        <f t="shared" si="15"/>
        <v>-5.7411280001164933</v>
      </c>
      <c r="O60" s="21">
        <f t="shared" ref="O60:R60" si="16">((O57-O58))</f>
        <v>-5.5910792829218288</v>
      </c>
      <c r="P60" s="21">
        <f t="shared" si="16"/>
        <v>-3.2580164252946915</v>
      </c>
      <c r="Q60" s="21">
        <f t="shared" si="16"/>
        <v>-3.3994258668979249</v>
      </c>
      <c r="R60" s="21">
        <f t="shared" si="16"/>
        <v>-5.0743906632974749</v>
      </c>
    </row>
    <row r="61" spans="1:18" ht="51" customHeight="1" x14ac:dyDescent="0.3">
      <c r="B61" s="16"/>
      <c r="C61" s="16"/>
      <c r="D61" s="16"/>
      <c r="F61" s="40" t="str">
        <f>"% Gap - "&amp;F57&amp;" to England"</f>
        <v>% Gap - South Hams to England</v>
      </c>
      <c r="G61" s="41"/>
      <c r="H61" s="42"/>
      <c r="I61" s="21">
        <f>(I57-I59)</f>
        <v>-8.0756177291954963</v>
      </c>
      <c r="J61" s="21">
        <f>(J57-J59)</f>
        <v>-5.6100374666147985</v>
      </c>
      <c r="K61" s="21">
        <f t="shared" ref="K61:N61" si="17">(K57-K59)</f>
        <v>-8.4553809495289975</v>
      </c>
      <c r="L61" s="21">
        <f t="shared" si="17"/>
        <v>-7.7280448416934995</v>
      </c>
      <c r="M61" s="21">
        <f t="shared" si="17"/>
        <v>-11.766126096468803</v>
      </c>
      <c r="N61" s="21">
        <f t="shared" si="17"/>
        <v>-11.3335073353091</v>
      </c>
      <c r="O61" s="21">
        <f t="shared" ref="O61:R61" si="18">(O57-O59)</f>
        <v>-11.120438177043301</v>
      </c>
      <c r="P61" s="21">
        <f t="shared" si="18"/>
        <v>-8.4837518985275011</v>
      </c>
      <c r="Q61" s="21">
        <f t="shared" si="18"/>
        <v>-8.5176461101154004</v>
      </c>
      <c r="R61" s="21">
        <f t="shared" si="18"/>
        <v>-10.035550791423198</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kYbVLev/KZRmcQxuxzDuIxvfL95eZl5LzBNJzfizJEtdRJFiKHdbjOwvs5wQr7+ZYk9DvzdnT2ZXx7wkqOnl5w==" saltValue="UL0It36e1Qpu51wWMpyEPA=="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2022-11-24T09:36:18Z</dcterms:modified>
</cp:coreProperties>
</file>