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14" documentId="8_{4CD3FA42-BD7F-4AB5-A162-219B1CD9C33F}" xr6:coauthVersionLast="47" xr6:coauthVersionMax="47" xr10:uidLastSave="{6ABCF5CC-E8CE-43BE-AEFF-194685E026B2}"/>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<sst xmlns="http://schemas.openxmlformats.org/spreadsheetml/2006/main" count="32859" uniqueCount="1676">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</sst>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Babergh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22.18</c:v>
                </c:pt>
                <c:pt idx="1">
                  <c:v>22</c:v>
                </c:pt>
                <c:pt idx="2">
                  <c:v>22.7</c:v>
                </c:pt>
                <c:pt idx="3">
                  <c:v>23.6</c:v>
                </c:pt>
                <c:pt idx="4">
                  <c:v>25.14</c:v>
                </c:pt>
                <c:pt idx="5">
                  <c:v>26.48</c:v>
                </c:pt>
                <c:pt idx="6">
                  <c:v>27.09</c:v>
                </c:pt>
                <c:pt idx="7">
                  <c:v>26.82</c:v>
                </c:pt>
                <c:pt idx="8">
                  <c:v>26.73</c:v>
                </c:pt>
                <c:pt idx="9">
                  <c:v>27.15</c:v>
                </c:pt>
                <c:pt idx="10">
                  <c:v>28.06</c:v>
                </c:pt>
                <c:pt idx="11">
                  <c:v>28.94</c:v>
                </c:pt>
                <c:pt idx="12">
                  <c:v>29.83</c:v>
                </c:pt>
                <c:pt idx="13">
                  <c:v>30.77</c:v>
                </c:pt>
                <c:pt idx="14">
                  <c:v>31.69</c:v>
                </c:pt>
                <c:pt idx="15">
                  <c:v>32.270000000000003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Babergh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421.6</c:v>
                </c:pt>
                <c:pt idx="1">
                  <c:v>408.5</c:v>
                </c:pt>
                <c:pt idx="2">
                  <c:v>419.7</c:v>
                </c:pt>
                <c:pt idx="3">
                  <c:v>448.8</c:v>
                </c:pt>
                <c:pt idx="4">
                  <c:v>438.2</c:v>
                </c:pt>
                <c:pt idx="5">
                  <c:v>403.5</c:v>
                </c:pt>
                <c:pt idx="6">
                  <c:v>432.7</c:v>
                </c:pt>
                <c:pt idx="7">
                  <c:v>458.6</c:v>
                </c:pt>
                <c:pt idx="8">
                  <c:v>425.4</c:v>
                </c:pt>
                <c:pt idx="9">
                  <c:v>465.4</c:v>
                </c:pt>
                <c:pt idx="10">
                  <c:v>478</c:v>
                </c:pt>
                <c:pt idx="11">
                  <c:v>484.7</c:v>
                </c:pt>
                <c:pt idx="12">
                  <c:v>492.8</c:v>
                </c:pt>
                <c:pt idx="13">
                  <c:v>536.6</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Babergh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75</c:v>
                </c:pt>
                <c:pt idx="1">
                  <c:v>75.5</c:v>
                </c:pt>
                <c:pt idx="2">
                  <c:v>75.599999999999994</c:v>
                </c:pt>
                <c:pt idx="3">
                  <c:v>80.900000000000006</c:v>
                </c:pt>
                <c:pt idx="4">
                  <c:v>81</c:v>
                </c:pt>
                <c:pt idx="5">
                  <c:v>74.599999999999994</c:v>
                </c:pt>
                <c:pt idx="6">
                  <c:v>70.2</c:v>
                </c:pt>
                <c:pt idx="7">
                  <c:v>73.2</c:v>
                </c:pt>
                <c:pt idx="8">
                  <c:v>77</c:v>
                </c:pt>
                <c:pt idx="9">
                  <c:v>68.400000000000006</c:v>
                </c:pt>
                <c:pt idx="10">
                  <c:v>73.099999999999994</c:v>
                </c:pt>
                <c:pt idx="11">
                  <c:v>73.7</c:v>
                </c:pt>
                <c:pt idx="12">
                  <c:v>73.2</c:v>
                </c:pt>
                <c:pt idx="13">
                  <c:v>70.2</c:v>
                </c:pt>
                <c:pt idx="14">
                  <c:v>78.599999999999994</c:v>
                </c:pt>
                <c:pt idx="15">
                  <c:v>72.7</c:v>
                </c:pt>
                <c:pt idx="16">
                  <c:v>78.599999999999994</c:v>
                </c:pt>
                <c:pt idx="17">
                  <c:v>73.599999999999994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Babergh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14775</c:v>
                </c:pt>
                <c:pt idx="1">
                  <c:v>15472</c:v>
                </c:pt>
                <c:pt idx="2">
                  <c:v>15833</c:v>
                </c:pt>
                <c:pt idx="3">
                  <c:v>16553</c:v>
                </c:pt>
                <c:pt idx="4">
                  <c:v>17436</c:v>
                </c:pt>
                <c:pt idx="5">
                  <c:v>17847</c:v>
                </c:pt>
                <c:pt idx="6">
                  <c:v>18146</c:v>
                </c:pt>
                <c:pt idx="7">
                  <c:v>18250</c:v>
                </c:pt>
                <c:pt idx="8">
                  <c:v>19027</c:v>
                </c:pt>
                <c:pt idx="9">
                  <c:v>19406</c:v>
                </c:pt>
                <c:pt idx="10">
                  <c:v>20005</c:v>
                </c:pt>
                <c:pt idx="11">
                  <c:v>21096</c:v>
                </c:pt>
                <c:pt idx="12">
                  <c:v>21259</c:v>
                </c:pt>
                <c:pt idx="13">
                  <c:v>21605</c:v>
                </c:pt>
                <c:pt idx="14">
                  <c:v>21981</c:v>
                </c:pt>
                <c:pt idx="15">
                  <c:v>22641</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Babergh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31.7</c:v>
                </c:pt>
                <c:pt idx="1">
                  <c:v>27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Babergh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23.1</c:v>
                </c:pt>
                <c:pt idx="1">
                  <c:v>22.1</c:v>
                </c:pt>
                <c:pt idx="2">
                  <c:v>20.9</c:v>
                </c:pt>
                <c:pt idx="3">
                  <c:v>18.600000000000001</c:v>
                </c:pt>
                <c:pt idx="4">
                  <c:v>16.100000000000001</c:v>
                </c:pt>
                <c:pt idx="5">
                  <c:v>20.5</c:v>
                </c:pt>
                <c:pt idx="6">
                  <c:v>28.8</c:v>
                </c:pt>
                <c:pt idx="7">
                  <c:v>22.2</c:v>
                </c:pt>
                <c:pt idx="8">
                  <c:v>19.899999999999999</c:v>
                </c:pt>
                <c:pt idx="9">
                  <c:v>26.3</c:v>
                </c:pt>
                <c:pt idx="10">
                  <c:v>22</c:v>
                </c:pt>
                <c:pt idx="11">
                  <c:v>21.9</c:v>
                </c:pt>
                <c:pt idx="12">
                  <c:v>25</c:v>
                </c:pt>
                <c:pt idx="13">
                  <c:v>20.7</c:v>
                </c:pt>
                <c:pt idx="14">
                  <c:v>17.5</c:v>
                </c:pt>
                <c:pt idx="15">
                  <c:v>25.8</c:v>
                </c:pt>
                <c:pt idx="16">
                  <c:v>18.899999999999999</c:v>
                </c:pt>
                <c:pt idx="17">
                  <c:v>25</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Babergh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36.300000000000004</c:v>
                </c:pt>
                <c:pt idx="1">
                  <c:v>32.400000000000006</c:v>
                </c:pt>
                <c:pt idx="2">
                  <c:v>4.5999999999999943</c:v>
                </c:pt>
                <c:pt idx="3">
                  <c:v>32.199999999999996</c:v>
                </c:pt>
                <c:pt idx="4">
                  <c:v>34.500000000000007</c:v>
                </c:pt>
                <c:pt idx="5">
                  <c:v>8.5</c:v>
                </c:pt>
                <c:pt idx="6">
                  <c:v>24.5</c:v>
                </c:pt>
                <c:pt idx="7">
                  <c:v>31.300000000000004</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Babergh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10.007913975505618</c:v>
                </c:pt>
                <c:pt idx="1">
                  <c:v>6.7910587344029567</c:v>
                </c:pt>
                <c:pt idx="2">
                  <c:v>5.1342625732251186</c:v>
                </c:pt>
                <c:pt idx="3">
                  <c:v>10.851868255709702</c:v>
                </c:pt>
                <c:pt idx="4">
                  <c:v>18.340798267479023</c:v>
                </c:pt>
                <c:pt idx="5">
                  <c:v>14.571304401812876</c:v>
                </c:pt>
                <c:pt idx="6">
                  <c:v>13.03693799097443</c:v>
                </c:pt>
                <c:pt idx="7">
                  <c:v>9.3502123227305507</c:v>
                </c:pt>
                <c:pt idx="8">
                  <c:v>0</c:v>
                </c:pt>
                <c:pt idx="9">
                  <c:v>9.7993699220693085</c:v>
                </c:pt>
                <c:pt idx="10">
                  <c:v>8.6782820996559771</c:v>
                </c:pt>
                <c:pt idx="11">
                  <c:v>12.025264200792602</c:v>
                </c:pt>
                <c:pt idx="12">
                  <c:v>14.452885386684283</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Babergh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56.599999999999994</c:v>
                </c:pt>
                <c:pt idx="1">
                  <c:v>55.100000000000009</c:v>
                </c:pt>
                <c:pt idx="2">
                  <c:v>57.699999999999996</c:v>
                </c:pt>
                <c:pt idx="3">
                  <c:v>60.9</c:v>
                </c:pt>
                <c:pt idx="4">
                  <c:v>60.5</c:v>
                </c:pt>
                <c:pt idx="5">
                  <c:v>46.2</c:v>
                </c:pt>
                <c:pt idx="6">
                  <c:v>52.199999999999996</c:v>
                </c:pt>
                <c:pt idx="7">
                  <c:v>54.8</c:v>
                </c:pt>
                <c:pt idx="8">
                  <c:v>54.1</c:v>
                </c:pt>
                <c:pt idx="9">
                  <c:v>58.7</c:v>
                </c:pt>
                <c:pt idx="10">
                  <c:v>58.4</c:v>
                </c:pt>
                <c:pt idx="11">
                  <c:v>53.8</c:v>
                </c:pt>
                <c:pt idx="12">
                  <c:v>59.29999999999999</c:v>
                </c:pt>
                <c:pt idx="13">
                  <c:v>57.2</c:v>
                </c:pt>
                <c:pt idx="14">
                  <c:v>57.199999999999996</c:v>
                </c:pt>
                <c:pt idx="15">
                  <c:v>62.7</c:v>
                </c:pt>
                <c:pt idx="16">
                  <c:v>54.7</c:v>
                </c:pt>
                <c:pt idx="17">
                  <c:v>45.5</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579120</xdr:colOff>
      <xdr:row>12</xdr:row>
      <xdr:rowOff>510540</xdr:rowOff>
    </xdr:from>
    <xdr:to>
      <xdr:col>1</xdr:col>
      <xdr:colOff>2560320</xdr:colOff>
      <xdr:row>14</xdr:row>
      <xdr:rowOff>15240</xdr:rowOff>
    </xdr:to>
    <xdr:sp macro="" textlink="">
      <xdr:nvSpPr>
        <xdr:cNvPr id="11" name="TextBox 10">
          <a:extLst>
            <a:ext uri="{FF2B5EF4-FFF2-40B4-BE49-F238E27FC236}">
              <a16:creationId xmlns:a16="http://schemas.microsoft.com/office/drawing/2014/main" id="{93996A17-16D6-3F4A-02F1-D1828CB6DEB3}"/>
            </a:ext>
          </a:extLst>
        </xdr:cNvPr>
        <xdr:cNvSpPr txBox="1"/>
      </xdr:nvSpPr>
      <xdr:spPr>
        <a:xfrm>
          <a:off x="579120" y="34975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Babergh roughly follows a similar path to the rural situation, but a greater rate of increase takes it from being lower in 2004 to higher in 2019.</a:t>
          </a:r>
          <a:endParaRPr lang="en-GB" sz="1100">
            <a:latin typeface="Avenir Next LT Pro" panose="020B0504020202020204" pitchFamily="34" charset="0"/>
          </a:endParaRPr>
        </a:p>
      </xdr:txBody>
    </xdr:sp>
    <xdr:clientData/>
  </xdr:twoCellAnchor>
  <xdr:twoCellAnchor>
    <xdr:from>
      <xdr:col>0</xdr:col>
      <xdr:colOff>617220</xdr:colOff>
      <xdr:row>20</xdr:row>
      <xdr:rowOff>609600</xdr:rowOff>
    </xdr:from>
    <xdr:to>
      <xdr:col>1</xdr:col>
      <xdr:colOff>2598420</xdr:colOff>
      <xdr:row>22</xdr:row>
      <xdr:rowOff>137160</xdr:rowOff>
    </xdr:to>
    <xdr:sp macro="" textlink="">
      <xdr:nvSpPr>
        <xdr:cNvPr id="12" name="TextBox 11">
          <a:extLst>
            <a:ext uri="{FF2B5EF4-FFF2-40B4-BE49-F238E27FC236}">
              <a16:creationId xmlns:a16="http://schemas.microsoft.com/office/drawing/2014/main" id="{40C9AC96-C2E7-4510-AF5E-325C25EF3A1E}"/>
            </a:ext>
          </a:extLst>
        </xdr:cNvPr>
        <xdr:cNvSpPr txBox="1"/>
      </xdr:nvSpPr>
      <xdr:spPr>
        <a:xfrm>
          <a:off x="61722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Babergh has fluctauted a little over the years, but is consistently below the rural average situation.</a:t>
          </a:r>
          <a:endParaRPr lang="en-GB" sz="1100">
            <a:latin typeface="Avenir Next LT Pro" panose="020B0504020202020204" pitchFamily="34" charset="0"/>
          </a:endParaRPr>
        </a:p>
      </xdr:txBody>
    </xdr:sp>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Babergh has fluctuated over the years taking it at times above and below the England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per head in Babergh has increased at a similar rate to the England situation, taking it above the rural situation and maintaining the gap with the England position.</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Babergh,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Babergh's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Babergh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Babergh has been less stable and has in some years been greater than both the England and rural average position, and in other years, less.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Babergh has not had a consistent position relative to rural/England in terms of its proportion of employed people in skilled employment, and has been higher in some years and lower in other years.</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377</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Babergh</v>
      </c>
      <c r="G12" s="88" t="str">
        <f>IFERROR(VLOOKUP(F12,GVA!B244:B552,1,FALSE),VLOOKUP(F12,GVA!B6:C230,2,FALSE))</f>
        <v>Babergh</v>
      </c>
      <c r="H12" s="89" t="str">
        <f>IF(F12=G12,"",G12)</f>
        <v/>
      </c>
      <c r="I12" s="76">
        <f>IFERROR(VLOOKUP($F12,GVA!$B$7:$S$230,GVA!D$3,FALSE),VLOOKUP($F12,GVA!$B$244:$T$554,GVA!E$3,FALSE))</f>
        <v>22.18</v>
      </c>
      <c r="J12" s="77">
        <f>IFERROR(VLOOKUP($F12,GVA!$B$7:$S$230,GVA!E$3,FALSE),VLOOKUP($F12,GVA!$B$244:$T$554,GVA!F$3,FALSE))</f>
        <v>22</v>
      </c>
      <c r="K12" s="77">
        <f>IFERROR(VLOOKUP($F12,GVA!$B$7:$S$230,GVA!F$3,FALSE),VLOOKUP($F12,GVA!$B$244:$T$554,GVA!G$3,FALSE))</f>
        <v>22.7</v>
      </c>
      <c r="L12" s="77">
        <f>IFERROR(VLOOKUP($F12,GVA!$B$7:$S$230,GVA!G$3,FALSE),VLOOKUP($F12,GVA!$B$244:$T$554,GVA!H$3,FALSE))</f>
        <v>23.6</v>
      </c>
      <c r="M12" s="77">
        <f>IFERROR(VLOOKUP($F12,GVA!$B$7:$S$230,GVA!H$3,FALSE),VLOOKUP($F12,GVA!$B$244:$T$554,GVA!I$3,FALSE))</f>
        <v>25.14</v>
      </c>
      <c r="N12" s="77">
        <f>IFERROR(VLOOKUP($F12,GVA!$B$7:$S$230,GVA!I$3,FALSE),VLOOKUP($F12,GVA!$B$244:$T$554,GVA!J$3,FALSE))</f>
        <v>26.48</v>
      </c>
      <c r="O12" s="77">
        <f>IFERROR(VLOOKUP($F12,GVA!$B$7:$S$230,GVA!J$3,FALSE),VLOOKUP($F12,GVA!$B$244:$T$554,GVA!K$3,FALSE))</f>
        <v>27.09</v>
      </c>
      <c r="P12" s="77">
        <f>IFERROR(VLOOKUP($F12,GVA!$B$7:$S$230,GVA!K$3,FALSE),VLOOKUP($F12,GVA!$B$244:$T$554,GVA!L$3,FALSE))</f>
        <v>26.82</v>
      </c>
      <c r="Q12" s="77">
        <f>IFERROR(VLOOKUP($F12,GVA!$B$7:$S$230,GVA!L$3,FALSE),VLOOKUP($F12,GVA!$B$244:$T$554,GVA!M$3,FALSE))</f>
        <v>26.73</v>
      </c>
      <c r="R12" s="77">
        <f>IFERROR(VLOOKUP($F12,GVA!$B$7:$S$230,GVA!M$3,FALSE),VLOOKUP($F12,GVA!$B$244:$T$554,GVA!N$3,FALSE))</f>
        <v>27.15</v>
      </c>
      <c r="S12" s="77">
        <f>IFERROR(VLOOKUP($F12,GVA!$B$7:$S$230,GVA!N$3,FALSE),VLOOKUP($F12,GVA!$B$244:$T$554,GVA!O$3,FALSE))</f>
        <v>28.06</v>
      </c>
      <c r="T12" s="77">
        <f>IFERROR(VLOOKUP($F12,GVA!$B$7:$S$230,GVA!O$3,FALSE),VLOOKUP($F12,GVA!$B$244:$T$554,GVA!P$3,FALSE))</f>
        <v>28.94</v>
      </c>
      <c r="U12" s="77">
        <f>IFERROR(VLOOKUP($F12,GVA!$B$7:$S$230,GVA!P$3,FALSE),VLOOKUP($F12,GVA!$B$244:$T$554,GVA!Q$3,FALSE))</f>
        <v>29.83</v>
      </c>
      <c r="V12" s="77">
        <f>IFERROR(VLOOKUP($F12,GVA!$B$7:$S$230,GVA!Q$3,FALSE),VLOOKUP($F12,GVA!$B$244:$T$554,GVA!R$3,FALSE))</f>
        <v>30.77</v>
      </c>
      <c r="W12" s="77">
        <f>IFERROR(VLOOKUP($F12,GVA!$B$7:$S$230,GVA!R$3,FALSE),VLOOKUP($F12,GVA!$B$244:$T$554,GVA!S$3,FALSE))</f>
        <v>31.69</v>
      </c>
      <c r="X12" s="77">
        <f>IFERROR(VLOOKUP($F12,GVA!$B$7:$S$230,GVA!S$3,FALSE),VLOOKUP($F12,GVA!$B$244:$T$554,GVA!T$3,FALSE))</f>
        <v>32.270000000000003</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Babergh to Rural as a Region</v>
      </c>
      <c r="G15" s="122"/>
      <c r="H15" s="123"/>
      <c r="I15" s="74">
        <f>100*((I12-I13)/I13)</f>
        <v>-5.7778766745727479</v>
      </c>
      <c r="J15" s="74">
        <f t="shared" ref="J15:X15" si="0">100*((J12-J13)/J13)</f>
        <v>-6.2823295535225299</v>
      </c>
      <c r="K15" s="74">
        <f t="shared" si="0"/>
        <v>-6.599462168079878</v>
      </c>
      <c r="L15" s="74">
        <f t="shared" si="0"/>
        <v>-4.9864841548283367</v>
      </c>
      <c r="M15" s="74">
        <f t="shared" si="0"/>
        <v>-0.49334897725503851</v>
      </c>
      <c r="N15" s="74">
        <f t="shared" si="0"/>
        <v>3.9542741773417869</v>
      </c>
      <c r="O15" s="74">
        <f t="shared" si="0"/>
        <v>5.0402285851447655</v>
      </c>
      <c r="P15" s="74">
        <f t="shared" si="0"/>
        <v>2.4655814651584991</v>
      </c>
      <c r="Q15" s="74">
        <f t="shared" si="0"/>
        <v>7.2202166064971374E-2</v>
      </c>
      <c r="R15" s="74">
        <f t="shared" si="0"/>
        <v>-8.8057092538851148E-2</v>
      </c>
      <c r="S15" s="74">
        <f t="shared" si="0"/>
        <v>1.5759738328872637</v>
      </c>
      <c r="T15" s="74">
        <f t="shared" si="0"/>
        <v>2.8133511529157209</v>
      </c>
      <c r="U15" s="74">
        <f t="shared" si="0"/>
        <v>3.4434073260648068</v>
      </c>
      <c r="V15" s="74">
        <f t="shared" si="0"/>
        <v>3.8795892530595122</v>
      </c>
      <c r="W15" s="74">
        <f t="shared" si="0"/>
        <v>4.8143671077966959</v>
      </c>
      <c r="X15" s="74">
        <f t="shared" si="0"/>
        <v>5.6255869322100525</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Babergh</v>
      </c>
      <c r="G20" s="88"/>
      <c r="H20" s="89"/>
      <c r="I20" s="80">
        <f>IF(VLOOKUP($F20,PAY!$A$11:$AE$349,4,FALSE)="-",#N/A,VLOOKUP($F20,PAY!$A$11:$AE$349,4,FALSE))</f>
        <v>421.6</v>
      </c>
      <c r="J20" s="80">
        <f>IF(VLOOKUP($F20,PAY!$A$11:$AE$349,6,FALSE)="-",#N/A,VLOOKUP($F20,PAY!$A$11:$AE$349,6,FALSE))</f>
        <v>408.5</v>
      </c>
      <c r="K20" s="80">
        <f>IF(VLOOKUP($F20,PAY!$A$11:$AE$349,8,FALSE)="-",#N/A,VLOOKUP($F20,PAY!$A$11:$AE$349,8,FALSE))</f>
        <v>419.7</v>
      </c>
      <c r="L20" s="80">
        <f>IF(VLOOKUP($F20,PAY!$A$11:$AE$349,10,FALSE)="-",#N/A,VLOOKUP($F20,PAY!$A$11:$AE$349,10,FALSE))</f>
        <v>448.8</v>
      </c>
      <c r="M20" s="80">
        <f>IF(VLOOKUP($F20,PAY!$A$11:$AE$349,12,FALSE)="-",#N/A,VLOOKUP($F20,PAY!$A$11:$AE$349,12,FALSE))</f>
        <v>438.2</v>
      </c>
      <c r="N20" s="80">
        <f>IF(VLOOKUP($F20,PAY!$A$11:$AE$349,14,FALSE)="-",#N/A,VLOOKUP($F20,PAY!$A$11:$AE$349,14,FALSE))</f>
        <v>403.5</v>
      </c>
      <c r="O20" s="80">
        <f>IF(VLOOKUP($F20,PAY!$A$11:$AE$349,16,FALSE)="-",#N/A,VLOOKUP($F20,PAY!$A$11:$AE$349,16,FALSE))</f>
        <v>432.7</v>
      </c>
      <c r="P20" s="80">
        <f>IF(VLOOKUP($F20,PAY!$A$11:$AE$349,18,FALSE)="-",#N/A,VLOOKUP($F20,PAY!$A$11:$AE$349,18,FALSE))</f>
        <v>458.6</v>
      </c>
      <c r="Q20" s="80">
        <f>IF(VLOOKUP($F20,PAY!$A$11:$AE$349,20,FALSE)="-",#N/A,VLOOKUP($F20,PAY!$A$11:$AE$349,20,FALSE))</f>
        <v>425.4</v>
      </c>
      <c r="R20" s="80">
        <f>IF(VLOOKUP($F20,PAY!$A$11:$AE$349,22,FALSE)="-",#N/A,VLOOKUP($F20,PAY!$A$11:$AE$349,22,FALSE))</f>
        <v>465.4</v>
      </c>
      <c r="S20" s="80">
        <f>IF(VLOOKUP($F20,PAY!$A$11:$AE$349,24,FALSE)="-",#N/A,VLOOKUP($F20,PAY!$A$11:$AE$349,24,FALSE))</f>
        <v>478</v>
      </c>
      <c r="T20" s="80">
        <f>IF(VLOOKUP($F20,PAY!$A$11:$AE$349,26,FALSE)="-",#N/A,VLOOKUP($F20,PAY!$A$11:$AE$349,26,FALSE))</f>
        <v>484.7</v>
      </c>
      <c r="U20" s="80">
        <f>IF(VLOOKUP($F20,PAY!$A$11:$AE$349,28,FALSE)="-",#N/A,VLOOKUP($F20,PAY!$A$11:$AE$349,28,FALSE))</f>
        <v>492.8</v>
      </c>
      <c r="V20" s="80">
        <f>IF(VLOOKUP($F20,PAY!$A$11:$AE$349,30,FALSE)="-",#N/A,VLOOKUP($F20,PAY!$A$11:$AE$349,30,FALSE))</f>
        <v>536.6</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Babergh to Rural as a Region</v>
      </c>
      <c r="G23" s="122"/>
      <c r="H23" s="123"/>
      <c r="I23" s="74">
        <f>100*((I20-I21)/I21)</f>
        <v>-2.6310865802890615</v>
      </c>
      <c r="J23" s="74">
        <f t="shared" ref="J23:V23" si="2">100*((J20-J21)/J21)</f>
        <v>-6.5056931967729037</v>
      </c>
      <c r="K23" s="74">
        <f t="shared" si="2"/>
        <v>-6.340516766522911</v>
      </c>
      <c r="L23" s="74">
        <f t="shared" si="2"/>
        <v>-0.41121747337196185</v>
      </c>
      <c r="M23" s="74">
        <f t="shared" si="2"/>
        <v>-3.7437229244637868</v>
      </c>
      <c r="N23" s="74">
        <f t="shared" si="2"/>
        <v>-12.883363486797153</v>
      </c>
      <c r="O23" s="74">
        <f t="shared" si="2"/>
        <v>-8.0931025396979059</v>
      </c>
      <c r="P23" s="74">
        <f t="shared" si="2"/>
        <v>-3.416340317081167</v>
      </c>
      <c r="Q23" s="74">
        <f t="shared" si="2"/>
        <v>-13.091848530221819</v>
      </c>
      <c r="R23" s="74">
        <f t="shared" si="2"/>
        <v>-7.6691653796411146</v>
      </c>
      <c r="S23" s="74">
        <f t="shared" si="2"/>
        <v>-7.0808313321274658</v>
      </c>
      <c r="T23" s="74">
        <f t="shared" si="2"/>
        <v>-9.1809853515559574</v>
      </c>
      <c r="U23" s="74">
        <f t="shared" si="2"/>
        <v>-7.2023958073371226</v>
      </c>
      <c r="V23" s="74">
        <f t="shared" si="2"/>
        <v>-4.9010208591786846</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Babergh</v>
      </c>
      <c r="G28" s="88"/>
      <c r="H28" s="89"/>
      <c r="I28" s="76">
        <f>VLOOKUP($F28,EMPLOYMENT!$A$6:$BW$345,6,FALSE)</f>
        <v>75</v>
      </c>
      <c r="J28" s="77">
        <f>VLOOKUP($F28,EMPLOYMENT!$A$6:$BW$345,10,FALSE)</f>
        <v>75.5</v>
      </c>
      <c r="K28" s="77">
        <f>VLOOKUP($F28,EMPLOYMENT!$A$6:$BW$345,14,FALSE)</f>
        <v>75.599999999999994</v>
      </c>
      <c r="L28" s="77">
        <f>VLOOKUP($F28,EMPLOYMENT!$A$6:$BW$345,18,FALSE)</f>
        <v>80.900000000000006</v>
      </c>
      <c r="M28" s="77">
        <f>VLOOKUP($F28,EMPLOYMENT!$A$6:$BW$345,22,FALSE)</f>
        <v>81</v>
      </c>
      <c r="N28" s="77">
        <f>VLOOKUP($F28,EMPLOYMENT!$A$6:$BW$345,26,FALSE)</f>
        <v>74.599999999999994</v>
      </c>
      <c r="O28" s="77">
        <f>VLOOKUP($F28,EMPLOYMENT!$A$6:$BW$345,30,FALSE)</f>
        <v>70.2</v>
      </c>
      <c r="P28" s="77">
        <f>VLOOKUP($F28,EMPLOYMENT!$A$6:$BW$345,34,FALSE)</f>
        <v>73.2</v>
      </c>
      <c r="Q28" s="77">
        <f>VLOOKUP($F28,EMPLOYMENT!$A$6:$BW$345,38,FALSE)</f>
        <v>77</v>
      </c>
      <c r="R28" s="77">
        <f>VLOOKUP($F28,EMPLOYMENT!$A$6:$BW$345,42,FALSE)</f>
        <v>68.400000000000006</v>
      </c>
      <c r="S28" s="77">
        <f>VLOOKUP($F28,EMPLOYMENT!$A$6:$BW$345,46,FALSE)</f>
        <v>73.099999999999994</v>
      </c>
      <c r="T28" s="77">
        <f>VLOOKUP($F28,EMPLOYMENT!$A$6:$BW$345,50,FALSE)</f>
        <v>73.7</v>
      </c>
      <c r="U28" s="77">
        <f>VLOOKUP($F28,EMPLOYMENT!$A$6:$BW$345,54,FALSE)</f>
        <v>73.2</v>
      </c>
      <c r="V28" s="77">
        <f>VLOOKUP($F28,EMPLOYMENT!$A$6:$BW$345,58,FALSE)</f>
        <v>70.2</v>
      </c>
      <c r="W28" s="77">
        <f>VLOOKUP($F28,EMPLOYMENT!$A$6:$BW$345,62,FALSE)</f>
        <v>78.599999999999994</v>
      </c>
      <c r="X28" s="77">
        <f>VLOOKUP($F28,EMPLOYMENT!$A$6:$BW$345,66,FALSE)</f>
        <v>72.7</v>
      </c>
      <c r="Y28" s="77">
        <f>VLOOKUP($F28,EMPLOYMENT!$A$6:$BW$345,70,FALSE)</f>
        <v>78.599999999999994</v>
      </c>
      <c r="Z28" s="77">
        <f>VLOOKUP($F28,EMPLOYMENT!$A$6:$BW$345,74,FALSE)</f>
        <v>73.599999999999994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Babergh to Rural as a Region</v>
      </c>
      <c r="G31" s="122"/>
      <c r="H31" s="123"/>
      <c r="I31" s="74">
        <f>(I28-I29)</f>
        <v>-1.1113419194017382</v>
      </c>
      <c r="J31" s="74">
        <f t="shared" ref="J31:Z31" si="4">(J28-J29)</f>
        <v>-0.81297546668295695</v>
      </c>
      <c r="K31" s="74">
        <f t="shared" si="4"/>
        <v>-0.27318889948676883</v>
      </c>
      <c r="L31" s="74">
        <f t="shared" si="4"/>
        <v>5.259531697372168</v>
      </c>
      <c r="M31" s="74">
        <f t="shared" si="4"/>
        <v>5.2644756266682577</v>
      </c>
      <c r="N31" s="74">
        <f t="shared" si="4"/>
        <v>9.0460157126813101E-2</v>
      </c>
      <c r="O31" s="74">
        <f t="shared" si="4"/>
        <v>-3.3471331389698662</v>
      </c>
      <c r="P31" s="74">
        <f t="shared" si="4"/>
        <v>-0.5342954032776106</v>
      </c>
      <c r="Q31" s="74">
        <f t="shared" si="4"/>
        <v>2.9668425245374266</v>
      </c>
      <c r="R31" s="74">
        <f t="shared" si="4"/>
        <v>-6.3444749299002012</v>
      </c>
      <c r="S31" s="74">
        <f t="shared" si="4"/>
        <v>-3.0088603400756142</v>
      </c>
      <c r="T31" s="74">
        <f t="shared" si="4"/>
        <v>-3.4905319756090165</v>
      </c>
      <c r="U31" s="74">
        <f t="shared" si="4"/>
        <v>-3.7716324817080391</v>
      </c>
      <c r="V31" s="74">
        <f t="shared" si="4"/>
        <v>-7.8327868852458948</v>
      </c>
      <c r="W31" s="74">
        <f t="shared" si="4"/>
        <v>0.55184310658584934</v>
      </c>
      <c r="X31" s="74">
        <f t="shared" si="4"/>
        <v>-5.8912993789567025</v>
      </c>
      <c r="Y31" s="74">
        <f t="shared" si="4"/>
        <v>1.5856537038707899</v>
      </c>
      <c r="Z31" s="74">
        <f t="shared" si="4"/>
        <v>-2.5557580778790481</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Babergh</v>
      </c>
      <c r="G36" s="88" t="str">
        <f>IFERROR(VLOOKUP(F36,GDHI!B338:C574,2,FALSE),VLOOKUP(F36,GDHI!C3:C336,1,FALSE))</f>
        <v>Babergh</v>
      </c>
      <c r="H36" s="89" t="str">
        <f>IF(F36=G36,"",G36)</f>
        <v/>
      </c>
      <c r="I36" s="83">
        <f>IFERROR(VLOOKUP($F36,GDHI!$B$338:$U$574,GDHI!G$578,FALSE),VLOOKUP($F36,GDHI!$C$3:$U$336,GDHI!F$578,FALSE))</f>
        <v>14775</v>
      </c>
      <c r="J36" s="84">
        <f>IFERROR(VLOOKUP($F36,GDHI!$B$338:$U$574,GDHI!H$578,FALSE),VLOOKUP($F36,GDHI!$C$3:$U$336,GDHI!G$578,FALSE))</f>
        <v>15472</v>
      </c>
      <c r="K36" s="84">
        <f>IFERROR(VLOOKUP($F36,GDHI!$B$338:$U$574,GDHI!I$578,FALSE),VLOOKUP($F36,GDHI!$C$3:$U$336,GDHI!H$578,FALSE))</f>
        <v>15833</v>
      </c>
      <c r="L36" s="84">
        <f>IFERROR(VLOOKUP($F36,GDHI!$B$338:$U$574,GDHI!J$578,FALSE),VLOOKUP($F36,GDHI!$C$3:$U$336,GDHI!I$578,FALSE))</f>
        <v>16553</v>
      </c>
      <c r="M36" s="84">
        <f>IFERROR(VLOOKUP($F36,GDHI!$B$338:$U$574,GDHI!K$578,FALSE),VLOOKUP($F36,GDHI!$C$3:$U$336,GDHI!J$578,FALSE))</f>
        <v>17436</v>
      </c>
      <c r="N36" s="84">
        <f>IFERROR(VLOOKUP($F36,GDHI!$B$338:$U$574,GDHI!L$578,FALSE),VLOOKUP($F36,GDHI!$C$3:$U$336,GDHI!K$578,FALSE))</f>
        <v>17847</v>
      </c>
      <c r="O36" s="84">
        <f>IFERROR(VLOOKUP($F36,GDHI!$B$338:$U$574,GDHI!M$578,FALSE),VLOOKUP($F36,GDHI!$C$3:$U$336,GDHI!L$578,FALSE))</f>
        <v>18146</v>
      </c>
      <c r="P36" s="84">
        <f>IFERROR(VLOOKUP($F36,GDHI!$B$338:$U$574,GDHI!N$578,FALSE),VLOOKUP($F36,GDHI!$C$3:$U$336,GDHI!M$578,FALSE))</f>
        <v>18250</v>
      </c>
      <c r="Q36" s="84">
        <f>IFERROR(VLOOKUP($F36,GDHI!$B$338:$U$574,GDHI!O$578,FALSE),VLOOKUP($F36,GDHI!$C$3:$U$336,GDHI!N$578,FALSE))</f>
        <v>19027</v>
      </c>
      <c r="R36" s="84">
        <f>IFERROR(VLOOKUP($F36,GDHI!$B$338:$U$574,GDHI!P$578,FALSE),VLOOKUP($F36,GDHI!$C$3:$U$336,GDHI!O$578,FALSE))</f>
        <v>19406</v>
      </c>
      <c r="S36" s="84">
        <f>IFERROR(VLOOKUP($F36,GDHI!$B$338:$U$574,GDHI!Q$578,FALSE),VLOOKUP($F36,GDHI!$C$3:$U$336,GDHI!P$578,FALSE))</f>
        <v>20005</v>
      </c>
      <c r="T36" s="84">
        <f>IFERROR(VLOOKUP($F36,GDHI!$B$338:$U$574,GDHI!R$578,FALSE),VLOOKUP($F36,GDHI!$C$3:$U$336,GDHI!Q$578,FALSE))</f>
        <v>21096</v>
      </c>
      <c r="U36" s="84">
        <f>IFERROR(VLOOKUP($F36,GDHI!$B$338:$U$574,GDHI!S$578,FALSE),VLOOKUP($F36,GDHI!$C$3:$U$336,GDHI!R$578,FALSE))</f>
        <v>21259</v>
      </c>
      <c r="V36" s="84">
        <f>IFERROR(VLOOKUP($F36,GDHI!$B$338:$U$574,GDHI!T$578,FALSE),VLOOKUP($F36,GDHI!$C$3:$U$336,GDHI!S$578,FALSE))</f>
        <v>21605</v>
      </c>
      <c r="W36" s="84">
        <f>IFERROR(VLOOKUP($F36,GDHI!$B$338:$U$574,GDHI!U$578,FALSE),VLOOKUP($F36,GDHI!$C$3:$U$336,GDHI!T$578,FALSE))</f>
        <v>21981</v>
      </c>
      <c r="X36" s="84">
        <f>IFERROR(VLOOKUP($F36,GDHI!$B$338:$U$574,GDHI!V$578,FALSE),VLOOKUP($F36,GDHI!$C$3:$U$336,GDHI!U$578,FALSE))</f>
        <v>22641</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Babergh to Rural as a Region</v>
      </c>
      <c r="G39" s="122"/>
      <c r="H39" s="123"/>
      <c r="I39" s="74">
        <f>100*((I36-I37)/I37)</f>
        <v>0.44529045854719734</v>
      </c>
      <c r="J39" s="74">
        <f t="shared" ref="J39:X39" si="6">100*((J36-J37)/J37)</f>
        <v>0.85102519552937661</v>
      </c>
      <c r="K39" s="74">
        <f t="shared" si="6"/>
        <v>-0.57257943334147721</v>
      </c>
      <c r="L39" s="74">
        <f t="shared" si="6"/>
        <v>-9.1612794750700915E-2</v>
      </c>
      <c r="M39" s="74">
        <f t="shared" si="6"/>
        <v>2.1838064413952853</v>
      </c>
      <c r="N39" s="74">
        <f t="shared" si="6"/>
        <v>3.2041057272968145</v>
      </c>
      <c r="O39" s="74">
        <f t="shared" si="6"/>
        <v>3.6445417549203856</v>
      </c>
      <c r="P39" s="74">
        <f t="shared" si="6"/>
        <v>2.5278156024194733</v>
      </c>
      <c r="Q39" s="74">
        <f t="shared" si="6"/>
        <v>3.5970271731310053</v>
      </c>
      <c r="R39" s="74">
        <f t="shared" si="6"/>
        <v>2.8190166461567334</v>
      </c>
      <c r="S39" s="74">
        <f t="shared" si="6"/>
        <v>3.1396327305469298</v>
      </c>
      <c r="T39" s="74">
        <f t="shared" si="6"/>
        <v>3.1167842690901804</v>
      </c>
      <c r="U39" s="74">
        <f t="shared" si="6"/>
        <v>3.0744153508356677</v>
      </c>
      <c r="V39" s="74">
        <f t="shared" si="6"/>
        <v>3.0503077336279967</v>
      </c>
      <c r="W39" s="74">
        <f t="shared" si="6"/>
        <v>0.63693712058201057</v>
      </c>
      <c r="X39" s="74">
        <f t="shared" si="6"/>
        <v>1.6881510754323759</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Babergh</v>
      </c>
      <c r="G44" s="88"/>
      <c r="H44" s="89"/>
      <c r="I44" s="76">
        <f>VLOOKUP($F44,'LOW PAID'!$A$9:$N$444,6,FALSE)</f>
        <v>31.7</v>
      </c>
      <c r="J44" s="77">
        <f>VLOOKUP($F44,'LOW PAID'!$P$9:$W$444,6,FALSE)</f>
        <v>27</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Babergh to Rural as a Region</v>
      </c>
      <c r="G47" s="122"/>
      <c r="H47" s="123"/>
      <c r="I47" s="74">
        <f>(I44-I45)</f>
        <v>6.5061253217868824</v>
      </c>
      <c r="J47" s="74">
        <f>(J44-J45)</f>
        <v>1.3138834909699462</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Babergh</v>
      </c>
      <c r="G52" s="88"/>
      <c r="H52" s="89"/>
      <c r="I52" s="76">
        <f>VLOOKUP($F52,INACTIVITY!$A$6:$BW$345,6,FALSE)</f>
        <v>23.1</v>
      </c>
      <c r="J52" s="77">
        <f>VLOOKUP($F52,INACTIVITY!$A$6:$BW$345,10,FALSE)</f>
        <v>22.1</v>
      </c>
      <c r="K52" s="77">
        <f>VLOOKUP($F52,INACTIVITY!$A$6:$BW$345,14,FALSE)</f>
        <v>20.9</v>
      </c>
      <c r="L52" s="77">
        <f>VLOOKUP($F52,INACTIVITY!$A$6:$BW$345,18,FALSE)</f>
        <v>18.600000000000001</v>
      </c>
      <c r="M52" s="77">
        <f>VLOOKUP($F52,INACTIVITY!$A$6:$BW$345,22,FALSE)</f>
        <v>16.100000000000001</v>
      </c>
      <c r="N52" s="77">
        <f>VLOOKUP($F52,INACTIVITY!$A$6:$BW$345,26,FALSE)</f>
        <v>20.5</v>
      </c>
      <c r="O52" s="77">
        <f>VLOOKUP($F52,INACTIVITY!$A$6:$BW$345,30,FALSE)</f>
        <v>28.8</v>
      </c>
      <c r="P52" s="77">
        <f>VLOOKUP($F52,INACTIVITY!$A$6:$BW$345,34,FALSE)</f>
        <v>22.2</v>
      </c>
      <c r="Q52" s="77">
        <f>VLOOKUP($F52,INACTIVITY!$A$6:$BW$345,38,FALSE)</f>
        <v>19.899999999999999</v>
      </c>
      <c r="R52" s="77">
        <f>VLOOKUP($F52,INACTIVITY!$A$6:$BW$345,42,FALSE)</f>
        <v>26.3</v>
      </c>
      <c r="S52" s="77">
        <f>VLOOKUP($F52,INACTIVITY!$A$6:$BW$345,46,FALSE)</f>
        <v>22</v>
      </c>
      <c r="T52" s="77">
        <f>VLOOKUP($F52,INACTIVITY!$A$6:$BW$345,50,FALSE)</f>
        <v>21.9</v>
      </c>
      <c r="U52" s="77">
        <f>VLOOKUP($F52,INACTIVITY!$A$6:$BW$345,54,FALSE)</f>
        <v>25</v>
      </c>
      <c r="V52" s="77">
        <f>VLOOKUP($F52,INACTIVITY!$A$6:$BW$345,58,FALSE)</f>
        <v>20.7</v>
      </c>
      <c r="W52" s="77">
        <f>VLOOKUP($F52,INACTIVITY!$A$6:$BW$345,62,FALSE)</f>
        <v>17.5</v>
      </c>
      <c r="X52" s="77">
        <f>VLOOKUP($F52,INACTIVITY!$A$6:$BW$345,66,FALSE)</f>
        <v>25.8</v>
      </c>
      <c r="Y52" s="77">
        <f>VLOOKUP($F52,INACTIVITY!$A$6:$BW$345,70,FALSE)</f>
        <v>18.899999999999999</v>
      </c>
      <c r="Z52" s="77">
        <f>VLOOKUP($F52,INACTIVITY!$A$6:$BW$345,74,FALSE)</f>
        <v>25</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Babergh to Rural as a Region</v>
      </c>
      <c r="G55" s="122"/>
      <c r="H55" s="123"/>
      <c r="I55" s="74">
        <f>(I52-I53)</f>
        <v>1.7043554283897642</v>
      </c>
      <c r="J55" s="74">
        <f t="shared" ref="J55:Z55" si="10">(J52-J53)</f>
        <v>1.0914772727272748</v>
      </c>
      <c r="K55" s="74">
        <f t="shared" si="10"/>
        <v>3.7534606541221649E-2</v>
      </c>
      <c r="L55" s="74">
        <f t="shared" si="10"/>
        <v>-2.7140653315366379</v>
      </c>
      <c r="M55" s="74">
        <f t="shared" si="10"/>
        <v>-4.7350023108920034</v>
      </c>
      <c r="N55" s="74">
        <f t="shared" si="10"/>
        <v>-0.43314375792044046</v>
      </c>
      <c r="O55" s="74">
        <f t="shared" si="10"/>
        <v>7.1080628724948269</v>
      </c>
      <c r="P55" s="74">
        <f t="shared" si="10"/>
        <v>0.70575421924655046</v>
      </c>
      <c r="Q55" s="74">
        <f t="shared" si="10"/>
        <v>-1.2825487944890952</v>
      </c>
      <c r="R55" s="74">
        <f t="shared" si="10"/>
        <v>5.5254069025612296</v>
      </c>
      <c r="S55" s="74">
        <f t="shared" si="10"/>
        <v>1.7267895440276</v>
      </c>
      <c r="T55" s="74">
        <f t="shared" si="10"/>
        <v>2.2038053165930407</v>
      </c>
      <c r="U55" s="74">
        <f t="shared" si="10"/>
        <v>5.1475706529305292</v>
      </c>
      <c r="V55" s="74">
        <f t="shared" si="10"/>
        <v>1.4467226657196228</v>
      </c>
      <c r="W55" s="74">
        <f t="shared" si="10"/>
        <v>-1.6769560091828488</v>
      </c>
      <c r="X55" s="74">
        <f t="shared" si="10"/>
        <v>6.9479350506350706</v>
      </c>
      <c r="Y55" s="74">
        <f t="shared" si="10"/>
        <v>-0.87258272187146346</v>
      </c>
      <c r="Z55" s="74">
        <f t="shared" si="10"/>
        <v>3.9148202243699295</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Babergh</v>
      </c>
      <c r="G60" s="88"/>
      <c r="H60" s="89"/>
      <c r="I60" s="76">
        <f>VLOOKUP($F60,DISABILITY!$A$718:$I$1052,DISABILITY!B$1053,FALSE)</f>
        <v>36.300000000000004</v>
      </c>
      <c r="J60" s="77">
        <f>VLOOKUP($F60,DISABILITY!$A$718:$I$1052,DISABILITY!C$1053,FALSE)</f>
        <v>32.400000000000006</v>
      </c>
      <c r="K60" s="77">
        <f>VLOOKUP($F60,DISABILITY!$A$718:$I$1052,DISABILITY!D$1053,FALSE)</f>
        <v>4.5999999999999943</v>
      </c>
      <c r="L60" s="77">
        <f>VLOOKUP($F60,DISABILITY!$A$718:$I$1052,DISABILITY!E$1053,FALSE)</f>
        <v>32.199999999999996</v>
      </c>
      <c r="M60" s="77">
        <f>VLOOKUP($F60,DISABILITY!$A$718:$I$1052,DISABILITY!F$1053,FALSE)</f>
        <v>34.500000000000007</v>
      </c>
      <c r="N60" s="77">
        <f>VLOOKUP($F60,DISABILITY!$A$718:$I$1052,DISABILITY!G$1053,FALSE)</f>
        <v>8.5</v>
      </c>
      <c r="O60" s="77">
        <f>VLOOKUP($F60,DISABILITY!$A$718:$I$1052,DISABILITY!H$1053,FALSE)</f>
        <v>24.5</v>
      </c>
      <c r="P60" s="77">
        <f>VLOOKUP($F60,DISABILITY!$A$718:$I$1052,DISABILITY!I$1053,FALSE)</f>
        <v>31.300000000000004</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Babergh to Rural as a Region</v>
      </c>
      <c r="G63" s="122"/>
      <c r="H63" s="123"/>
      <c r="I63" s="74">
        <f>(I60-I61)</f>
        <v>8.879843459352756</v>
      </c>
      <c r="J63" s="74">
        <f t="shared" ref="J63:P63" si="12">(J60-J61)</f>
        <v>5.0809555929488184</v>
      </c>
      <c r="K63" s="74">
        <f t="shared" si="12"/>
        <v>-23.519128361498211</v>
      </c>
      <c r="L63" s="74">
        <f t="shared" si="12"/>
        <v>6.2090654610033198</v>
      </c>
      <c r="M63" s="74">
        <f t="shared" si="12"/>
        <v>9.0247741813338891</v>
      </c>
      <c r="N63" s="74">
        <f t="shared" si="12"/>
        <v>-17.031247685441983</v>
      </c>
      <c r="O63" s="74">
        <f t="shared" si="12"/>
        <v>0.70277771200305494</v>
      </c>
      <c r="P63" s="74">
        <f t="shared" si="12"/>
        <v>5.9458220696578294</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Babergh</v>
      </c>
      <c r="G68" s="88"/>
      <c r="H68" s="89"/>
      <c r="I68" s="76">
        <f>VLOOKUP($F68,'WORKLESS HOUSEHOLDS'!$DW$4:$EC$397,7,FALSE)</f>
        <v>10.007913975505618</v>
      </c>
      <c r="J68" s="77">
        <f>VLOOKUP($F68,'WORKLESS HOUSEHOLDS'!$DN$4:$DT$397,7,FALSE)</f>
        <v>6.7910587344029567</v>
      </c>
      <c r="K68" s="77">
        <f>VLOOKUP($F68,'WORKLESS HOUSEHOLDS'!$DE$4:$DK$397,7,FALSE)</f>
        <v>5.1342625732251186</v>
      </c>
      <c r="L68" s="77">
        <f>VLOOKUP($F68,'WORKLESS HOUSEHOLDS'!$CV$4:$DB$397,7,FALSE)</f>
        <v>10.851868255709702</v>
      </c>
      <c r="M68" s="77">
        <f>VLOOKUP($F68,'WORKLESS HOUSEHOLDS'!$CM$4:$CS$397,7,FALSE)</f>
        <v>18.340798267479023</v>
      </c>
      <c r="N68" s="77">
        <f>VLOOKUP($F68,'WORKLESS HOUSEHOLDS'!$CD$4:$CJ$397,7,FALSE)</f>
        <v>14.571304401812876</v>
      </c>
      <c r="O68" s="77">
        <f>VLOOKUP($F68,'WORKLESS HOUSEHOLDS'!$BU$4:$CA$397,7,FALSE)</f>
        <v>13.03693799097443</v>
      </c>
      <c r="P68" s="77">
        <f>VLOOKUP($F68,'WORKLESS HOUSEHOLDS'!$BL$4:$BR$397,7,FALSE)</f>
        <v>9.3502123227305507</v>
      </c>
      <c r="Q68" s="77" t="str">
        <f>VLOOKUP($F68,'WORKLESS HOUSEHOLDS'!$BC$4:$BI$397,7,FALSE)</f>
        <v>#</v>
      </c>
      <c r="R68" s="77">
        <f>VLOOKUP($F68,'WORKLESS HOUSEHOLDS'!$AT$4:$AZ$397,7,FALSE)</f>
        <v>9.7993699220693085</v>
      </c>
      <c r="S68" s="77">
        <f>VLOOKUP($F68,'WORKLESS HOUSEHOLDS'!$AK$4:$AQ$397,7,FALSE)</f>
        <v>8.6782820996559771</v>
      </c>
      <c r="T68" s="77">
        <f>VLOOKUP($F68,'WORKLESS HOUSEHOLDS'!$AB$4:$AH$397,7,FALSE)</f>
        <v>12.025264200792602</v>
      </c>
      <c r="U68" s="77">
        <f>VLOOKUP($F68,'WORKLESS HOUSEHOLDS'!$S$4:$Y$397,7,FALSE)</f>
        <v>14.452885386684283</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Babergh to Rural as a Region</v>
      </c>
      <c r="G71" s="122"/>
      <c r="H71" s="123"/>
      <c r="I71" s="74">
        <f>(I68-I69)</f>
        <v>-4.0318870810729379E-3</v>
      </c>
      <c r="J71" s="74">
        <f t="shared" ref="J71:W71" si="14">(J68-J69)</f>
        <v>-4.1200961030720675</v>
      </c>
      <c r="K71" s="74">
        <f t="shared" si="14"/>
        <v>-5.1589831559307253</v>
      </c>
      <c r="L71" s="74">
        <f t="shared" si="14"/>
        <v>-0.11413840562003053</v>
      </c>
      <c r="M71" s="74">
        <f t="shared" si="14"/>
        <v>6.64701908629055</v>
      </c>
      <c r="N71" s="74">
        <f t="shared" si="14"/>
        <v>2.6702047225574947</v>
      </c>
      <c r="O71" s="74">
        <f t="shared" si="14"/>
        <v>2.0016847432319178</v>
      </c>
      <c r="P71" s="74">
        <f t="shared" si="14"/>
        <v>-0.34128556303728708</v>
      </c>
      <c r="Q71" s="74" t="e">
        <f t="shared" si="14"/>
        <v>#VALUE!</v>
      </c>
      <c r="R71" s="74">
        <f t="shared" si="14"/>
        <v>-0.90672640166024543</v>
      </c>
      <c r="S71" s="74">
        <f t="shared" si="14"/>
        <v>-1.4744627284929042</v>
      </c>
      <c r="T71" s="74">
        <f t="shared" si="14"/>
        <v>2.1215960061598516</v>
      </c>
      <c r="U71" s="74">
        <f t="shared" si="14"/>
        <v>3.6908352220048073</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Babergh</v>
      </c>
      <c r="G76" s="88"/>
      <c r="H76" s="89"/>
      <c r="I76" s="76">
        <f>VLOOKUP($F76,'SKILLED EMPLOYMENT'!$A$1506:$BW$1841,6,FALSE)</f>
        <v>56.599999999999994</v>
      </c>
      <c r="J76" s="77">
        <f>VLOOKUP($F76,'SKILLED EMPLOYMENT'!$A$1506:$BW$1841,10,FALSE)</f>
        <v>55.100000000000009</v>
      </c>
      <c r="K76" s="77">
        <f>VLOOKUP($F76,'SKILLED EMPLOYMENT'!$A$1506:$BW$1841,14,FALSE)</f>
        <v>57.699999999999996</v>
      </c>
      <c r="L76" s="77">
        <f>VLOOKUP($F76,'SKILLED EMPLOYMENT'!$A$1506:$BW$1841,18,FALSE)</f>
        <v>60.9</v>
      </c>
      <c r="M76" s="77">
        <f>VLOOKUP($F76,'SKILLED EMPLOYMENT'!$A$1506:$BW$1841,22,FALSE)</f>
        <v>60.5</v>
      </c>
      <c r="N76" s="77">
        <f>VLOOKUP($F76,'SKILLED EMPLOYMENT'!$A$1506:$BW$1841,26,FALSE)</f>
        <v>46.2</v>
      </c>
      <c r="O76" s="77">
        <f>VLOOKUP($F76,'SKILLED EMPLOYMENT'!$A$1506:$BW$1841,30,FALSE)</f>
        <v>52.199999999999996</v>
      </c>
      <c r="P76" s="77">
        <f>VLOOKUP($F76,'SKILLED EMPLOYMENT'!$A$1506:$BW$1841,34,FALSE)</f>
        <v>54.8</v>
      </c>
      <c r="Q76" s="77">
        <f>VLOOKUP($F76,'SKILLED EMPLOYMENT'!$A$1506:$BW$1841,38,FALSE)</f>
        <v>54.1</v>
      </c>
      <c r="R76" s="77">
        <f>VLOOKUP($F76,'SKILLED EMPLOYMENT'!$A$1506:$BW$1841,42,FALSE)</f>
        <v>58.7</v>
      </c>
      <c r="S76" s="77">
        <f>VLOOKUP($F76,'SKILLED EMPLOYMENT'!$A$1506:$BW$1841,46,FALSE)</f>
        <v>58.4</v>
      </c>
      <c r="T76" s="77">
        <f>VLOOKUP($F76,'SKILLED EMPLOYMENT'!$A$1506:$BW$1841,50,FALSE)</f>
        <v>53.8</v>
      </c>
      <c r="U76" s="77">
        <f>VLOOKUP($F76,'SKILLED EMPLOYMENT'!$A$1506:$BW$1841,54,FALSE)</f>
        <v>59.29999999999999</v>
      </c>
      <c r="V76" s="77">
        <f>VLOOKUP($F76,'SKILLED EMPLOYMENT'!$A$1506:$BW$1841,58,FALSE)</f>
        <v>57.2</v>
      </c>
      <c r="W76" s="77">
        <f>VLOOKUP($F76,'SKILLED EMPLOYMENT'!$A$1506:$BW$1841,62,FALSE)</f>
        <v>57.199999999999996</v>
      </c>
      <c r="X76" s="77">
        <f>VLOOKUP($F76,'SKILLED EMPLOYMENT'!$A$1506:$BW$1841,66,FALSE)</f>
        <v>62.7</v>
      </c>
      <c r="Y76" s="77">
        <f>VLOOKUP($F76,'SKILLED EMPLOYMENT'!$A$1506:$BW$1841,70,FALSE)</f>
        <v>54.7</v>
      </c>
      <c r="Z76" s="77">
        <f>VLOOKUP($F76,'SKILLED EMPLOYMENT'!$A$1506:$BW$1841,74,FALSE)</f>
        <v>45.5</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Babergh to Rural as a Region</v>
      </c>
      <c r="G79" s="122"/>
      <c r="H79" s="123"/>
      <c r="I79" s="74">
        <f>(I76-I77)</f>
        <v>3.8999999999999915</v>
      </c>
      <c r="J79" s="74">
        <f t="shared" ref="J79:Z79" si="17">(J76-J77)</f>
        <v>2.2000000000000099</v>
      </c>
      <c r="K79" s="74">
        <f t="shared" si="17"/>
        <v>4.1999999999999957</v>
      </c>
      <c r="L79" s="74">
        <f t="shared" si="17"/>
        <v>6.8999999999999986</v>
      </c>
      <c r="M79" s="74">
        <f t="shared" si="17"/>
        <v>6.3999999999999986</v>
      </c>
      <c r="N79" s="74">
        <f t="shared" si="17"/>
        <v>-8.1999999999999957</v>
      </c>
      <c r="O79" s="74">
        <f t="shared" si="17"/>
        <v>-3.2000000000000028</v>
      </c>
      <c r="P79" s="74">
        <f t="shared" si="17"/>
        <v>-0.80000000000000426</v>
      </c>
      <c r="Q79" s="74">
        <f t="shared" si="17"/>
        <v>-1.2999999999999972</v>
      </c>
      <c r="R79" s="74">
        <f t="shared" si="17"/>
        <v>2.5</v>
      </c>
      <c r="S79" s="74">
        <f t="shared" si="17"/>
        <v>2.1999999999999957</v>
      </c>
      <c r="T79" s="74">
        <f t="shared" si="17"/>
        <v>-3</v>
      </c>
      <c r="U79" s="74">
        <f t="shared" si="17"/>
        <v>2.6999999999999886</v>
      </c>
      <c r="V79" s="74">
        <f t="shared" si="17"/>
        <v>0.10000000000000142</v>
      </c>
      <c r="W79" s="74">
        <f t="shared" si="17"/>
        <v>-0.60000000000000142</v>
      </c>
      <c r="X79" s="74">
        <f t="shared" si="17"/>
        <v>3.9000000000000057</v>
      </c>
      <c r="Y79" s="74">
        <f t="shared" si="17"/>
        <v>-4</v>
      </c>
      <c r="Z79" s="74">
        <f t="shared" si="17"/>
        <v>-12.899999999999999</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NaaaDwfm+nS2jH9gd+GA2KgzSD5tXJ0f3xmhc9XYpSRrEreAL12eJ0Zd/r/OR0b1JzcTv8zASBLrviUxkY0bgQ==" saltValue="LCOhjpYA5opZo7pJ+84xB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2022-08-02T10:56:17Z</dcterms:modified>
</cp:coreProperties>
</file>