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14" documentId="8_{FA9A941A-070F-446F-B4CF-D6178774F6B4}" xr6:coauthVersionLast="47" xr6:coauthVersionMax="47" xr10:uidLastSave="{DA2398C9-42B4-42C9-8AED-7C76C818D9C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31" i="1" l="1"/>
  <c r="F15" i="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<sst xmlns="http://schemas.openxmlformats.org/spreadsheetml/2006/main" count="32859" uniqueCount="1676">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</sst>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Cheshire East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31.17</c:v>
                </c:pt>
                <c:pt idx="1">
                  <c:v>30.86</c:v>
                </c:pt>
                <c:pt idx="2">
                  <c:v>32.770000000000003</c:v>
                </c:pt>
                <c:pt idx="3">
                  <c:v>33.270000000000003</c:v>
                </c:pt>
                <c:pt idx="4">
                  <c:v>33.28</c:v>
                </c:pt>
                <c:pt idx="5">
                  <c:v>33.39</c:v>
                </c:pt>
                <c:pt idx="6">
                  <c:v>34.04</c:v>
                </c:pt>
                <c:pt idx="7">
                  <c:v>34.92</c:v>
                </c:pt>
                <c:pt idx="8">
                  <c:v>35.71</c:v>
                </c:pt>
                <c:pt idx="9">
                  <c:v>36.17</c:v>
                </c:pt>
                <c:pt idx="10">
                  <c:v>36.81</c:v>
                </c:pt>
                <c:pt idx="11">
                  <c:v>37.450000000000003</c:v>
                </c:pt>
                <c:pt idx="12">
                  <c:v>38.47</c:v>
                </c:pt>
                <c:pt idx="13">
                  <c:v>39.369999999999997</c:v>
                </c:pt>
                <c:pt idx="14">
                  <c:v>40.24</c:v>
                </c:pt>
                <c:pt idx="15">
                  <c:v>40.67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Cheshire East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470</c:v>
                </c:pt>
                <c:pt idx="1">
                  <c:v>447.2</c:v>
                </c:pt>
                <c:pt idx="2">
                  <c:v>453</c:v>
                </c:pt>
                <c:pt idx="3">
                  <c:v>465.1</c:v>
                </c:pt>
                <c:pt idx="4">
                  <c:v>479.6</c:v>
                </c:pt>
                <c:pt idx="5">
                  <c:v>472.7</c:v>
                </c:pt>
                <c:pt idx="6">
                  <c:v>498.3</c:v>
                </c:pt>
                <c:pt idx="7">
                  <c:v>488.1</c:v>
                </c:pt>
                <c:pt idx="8">
                  <c:v>520.1</c:v>
                </c:pt>
                <c:pt idx="9">
                  <c:v>529</c:v>
                </c:pt>
                <c:pt idx="10">
                  <c:v>555.4</c:v>
                </c:pt>
                <c:pt idx="11">
                  <c:v>582.6</c:v>
                </c:pt>
                <c:pt idx="12">
                  <c:v>574.9</c:v>
                </c:pt>
                <c:pt idx="13">
                  <c:v>596.79999999999995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Cheshire East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77.3</c:v>
                </c:pt>
                <c:pt idx="1">
                  <c:v>75</c:v>
                </c:pt>
                <c:pt idx="2">
                  <c:v>77.900000000000006</c:v>
                </c:pt>
                <c:pt idx="3">
                  <c:v>77.599999999999994</c:v>
                </c:pt>
                <c:pt idx="4">
                  <c:v>75</c:v>
                </c:pt>
                <c:pt idx="5">
                  <c:v>72.8</c:v>
                </c:pt>
                <c:pt idx="6">
                  <c:v>73.400000000000006</c:v>
                </c:pt>
                <c:pt idx="7">
                  <c:v>74.3</c:v>
                </c:pt>
                <c:pt idx="8">
                  <c:v>74.8</c:v>
                </c:pt>
                <c:pt idx="9">
                  <c:v>71</c:v>
                </c:pt>
                <c:pt idx="10">
                  <c:v>75.400000000000006</c:v>
                </c:pt>
                <c:pt idx="11">
                  <c:v>75</c:v>
                </c:pt>
                <c:pt idx="12">
                  <c:v>76.400000000000006</c:v>
                </c:pt>
                <c:pt idx="13">
                  <c:v>75.900000000000006</c:v>
                </c:pt>
                <c:pt idx="14">
                  <c:v>77.5</c:v>
                </c:pt>
                <c:pt idx="15">
                  <c:v>80.900000000000006</c:v>
                </c:pt>
                <c:pt idx="16">
                  <c:v>76.2</c:v>
                </c:pt>
                <c:pt idx="17">
                  <c:v>72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Cheshire East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15798</c:v>
                </c:pt>
                <c:pt idx="1">
                  <c:v>16373</c:v>
                </c:pt>
                <c:pt idx="2">
                  <c:v>16853</c:v>
                </c:pt>
                <c:pt idx="3">
                  <c:v>17439</c:v>
                </c:pt>
                <c:pt idx="4">
                  <c:v>17774</c:v>
                </c:pt>
                <c:pt idx="5">
                  <c:v>18317</c:v>
                </c:pt>
                <c:pt idx="6">
                  <c:v>18368</c:v>
                </c:pt>
                <c:pt idx="7">
                  <c:v>18588</c:v>
                </c:pt>
                <c:pt idx="8">
                  <c:v>19254</c:v>
                </c:pt>
                <c:pt idx="9">
                  <c:v>20333</c:v>
                </c:pt>
                <c:pt idx="10">
                  <c:v>21053</c:v>
                </c:pt>
                <c:pt idx="11">
                  <c:v>22717</c:v>
                </c:pt>
                <c:pt idx="12">
                  <c:v>22707</c:v>
                </c:pt>
                <c:pt idx="13">
                  <c:v>23447</c:v>
                </c:pt>
                <c:pt idx="14">
                  <c:v>24845</c:v>
                </c:pt>
                <c:pt idx="15">
                  <c:v>25486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Cheshire East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22.9</c:v>
                </c:pt>
                <c:pt idx="1">
                  <c:v>20.399999999999999</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Cheshire East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21.1</c:v>
                </c:pt>
                <c:pt idx="1">
                  <c:v>22.1</c:v>
                </c:pt>
                <c:pt idx="2">
                  <c:v>18.899999999999999</c:v>
                </c:pt>
                <c:pt idx="3">
                  <c:v>19.600000000000001</c:v>
                </c:pt>
                <c:pt idx="4">
                  <c:v>21.8</c:v>
                </c:pt>
                <c:pt idx="5">
                  <c:v>23.3</c:v>
                </c:pt>
                <c:pt idx="6">
                  <c:v>22.8</c:v>
                </c:pt>
                <c:pt idx="7">
                  <c:v>20.3</c:v>
                </c:pt>
                <c:pt idx="8">
                  <c:v>20.6</c:v>
                </c:pt>
                <c:pt idx="9">
                  <c:v>23.7</c:v>
                </c:pt>
                <c:pt idx="10">
                  <c:v>21.9</c:v>
                </c:pt>
                <c:pt idx="11">
                  <c:v>22.4</c:v>
                </c:pt>
                <c:pt idx="12">
                  <c:v>20</c:v>
                </c:pt>
                <c:pt idx="13">
                  <c:v>23.1</c:v>
                </c:pt>
                <c:pt idx="14">
                  <c:v>20.3</c:v>
                </c:pt>
                <c:pt idx="15">
                  <c:v>14.8</c:v>
                </c:pt>
                <c:pt idx="16">
                  <c:v>20.399999999999999</c:v>
                </c:pt>
                <c:pt idx="17">
                  <c:v>25.6</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Cheshire East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29.6</c:v>
                </c:pt>
                <c:pt idx="1">
                  <c:v>26.499999999999993</c:v>
                </c:pt>
                <c:pt idx="2">
                  <c:v>30.799999999999997</c:v>
                </c:pt>
                <c:pt idx="3">
                  <c:v>23.199999999999996</c:v>
                </c:pt>
                <c:pt idx="4">
                  <c:v>20.899999999999991</c:v>
                </c:pt>
                <c:pt idx="5">
                  <c:v>31.299999999999997</c:v>
                </c:pt>
                <c:pt idx="6">
                  <c:v>34.9</c:v>
                </c:pt>
                <c:pt idx="7">
                  <c:v>24.200000000000003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Cheshire East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1.89420375113729</c:v>
                </c:pt>
                <c:pt idx="1">
                  <c:v>8.4444849953618704</c:v>
                </c:pt>
                <c:pt idx="2">
                  <c:v>14.609451610911991</c:v>
                </c:pt>
                <c:pt idx="3">
                  <c:v>8.7802522655148412</c:v>
                </c:pt>
                <c:pt idx="4">
                  <c:v>5.6477150450448494</c:v>
                </c:pt>
                <c:pt idx="5">
                  <c:v>10.72212716342878</c:v>
                </c:pt>
                <c:pt idx="6">
                  <c:v>11.377952175131659</c:v>
                </c:pt>
                <c:pt idx="7">
                  <c:v>2.6055259276069442</c:v>
                </c:pt>
                <c:pt idx="8">
                  <c:v>8.6520591588449332</c:v>
                </c:pt>
                <c:pt idx="9">
                  <c:v>13.702623906705538</c:v>
                </c:pt>
                <c:pt idx="10">
                  <c:v>5.885981596668894</c:v>
                </c:pt>
                <c:pt idx="11">
                  <c:v>9.141105126778907</c:v>
                </c:pt>
                <c:pt idx="12">
                  <c:v>6.208456109093401</c:v>
                </c:pt>
                <c:pt idx="13">
                  <c:v>4.8523609053437573</c:v>
                </c:pt>
                <c:pt idx="14">
                  <c:v>4.5927772608367423</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Cheshire East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54.2</c:v>
                </c:pt>
                <c:pt idx="1">
                  <c:v>56.800000000000004</c:v>
                </c:pt>
                <c:pt idx="2">
                  <c:v>56.5</c:v>
                </c:pt>
                <c:pt idx="3">
                  <c:v>53.8</c:v>
                </c:pt>
                <c:pt idx="4">
                  <c:v>53</c:v>
                </c:pt>
                <c:pt idx="5">
                  <c:v>55.6</c:v>
                </c:pt>
                <c:pt idx="6">
                  <c:v>55</c:v>
                </c:pt>
                <c:pt idx="7">
                  <c:v>59.000000000000007</c:v>
                </c:pt>
                <c:pt idx="8">
                  <c:v>60.599999999999994</c:v>
                </c:pt>
                <c:pt idx="9">
                  <c:v>60.100000000000009</c:v>
                </c:pt>
                <c:pt idx="10">
                  <c:v>58.5</c:v>
                </c:pt>
                <c:pt idx="11">
                  <c:v>58.499999999999993</c:v>
                </c:pt>
                <c:pt idx="12">
                  <c:v>58.6</c:v>
                </c:pt>
                <c:pt idx="13">
                  <c:v>63.199999999999996</c:v>
                </c:pt>
                <c:pt idx="14">
                  <c:v>63.900000000000006</c:v>
                </c:pt>
                <c:pt idx="15">
                  <c:v>58.900000000000006</c:v>
                </c:pt>
                <c:pt idx="16">
                  <c:v>55.900000000000006</c:v>
                </c:pt>
                <c:pt idx="17">
                  <c:v>63.900000000000006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152400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9144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Cheshire East was from 2004 to 2019 generally in line with the rural situation, but there was a marked drop in the rate from a high in 2019 to a lower than both rural and England level seen in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per head in Cheshire East has been consistently greater than the rural and England situations with a widening gap to both.</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Cheshire East fell between 2017 and 2018, moving it from above to below the England situation.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Cheshire East's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Cheshire East has generally been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proportion of children in workless households from 2006 to 2020 in Cheshire East presents a very inconsistent picture with significant variation.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Cheshire East in general has a higher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609600</xdr:colOff>
      <xdr:row>12</xdr:row>
      <xdr:rowOff>487680</xdr:rowOff>
    </xdr:from>
    <xdr:to>
      <xdr:col>1</xdr:col>
      <xdr:colOff>2590800</xdr:colOff>
      <xdr:row>14</xdr:row>
      <xdr:rowOff>243840</xdr:rowOff>
    </xdr:to>
    <xdr:sp macro="" textlink="">
      <xdr:nvSpPr>
        <xdr:cNvPr id="20" name="TextBox 19">
          <a:extLst>
            <a:ext uri="{FF2B5EF4-FFF2-40B4-BE49-F238E27FC236}">
              <a16:creationId xmlns:a16="http://schemas.microsoft.com/office/drawing/2014/main" id="{68D320A6-7DD3-4EEB-ADF5-970813D0099A}"/>
            </a:ext>
          </a:extLst>
        </xdr:cNvPr>
        <xdr:cNvSpPr txBox="1"/>
      </xdr:nvSpPr>
      <xdr:spPr>
        <a:xfrm>
          <a:off x="609600" y="3474720"/>
          <a:ext cx="6682740" cy="10515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Cheshire East has been from 2004 to 2019 consistently greater than both the rural and England situations.</a:t>
          </a:r>
          <a:endParaRPr lang="en-GB" sz="1100">
            <a:latin typeface="Avenir Next LT Pro" panose="020B0504020202020204" pitchFamily="34" charset="0"/>
          </a:endParaRPr>
        </a:p>
      </xdr:txBody>
    </xdr:sp>
    <xdr:clientData/>
  </xdr:twoCellAnchor>
  <xdr:twoCellAnchor>
    <xdr:from>
      <xdr:col>0</xdr:col>
      <xdr:colOff>594360</xdr:colOff>
      <xdr:row>20</xdr:row>
      <xdr:rowOff>586740</xdr:rowOff>
    </xdr:from>
    <xdr:to>
      <xdr:col>1</xdr:col>
      <xdr:colOff>2575560</xdr:colOff>
      <xdr:row>22</xdr:row>
      <xdr:rowOff>114300</xdr:rowOff>
    </xdr:to>
    <xdr:sp macro="" textlink="">
      <xdr:nvSpPr>
        <xdr:cNvPr id="21" name="TextBox 20">
          <a:extLst>
            <a:ext uri="{FF2B5EF4-FFF2-40B4-BE49-F238E27FC236}">
              <a16:creationId xmlns:a16="http://schemas.microsoft.com/office/drawing/2014/main" id="{8FFB486C-759D-40E9-A90C-3B89D9FA8801}"/>
            </a:ext>
          </a:extLst>
        </xdr:cNvPr>
        <xdr:cNvSpPr txBox="1"/>
      </xdr:nvSpPr>
      <xdr:spPr>
        <a:xfrm>
          <a:off x="594360" y="75133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Cheshire East has fluctuated between the rural and England situations in the period 2008 to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78</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Cheshire East</v>
      </c>
      <c r="G12" s="88" t="str">
        <f>IFERROR(VLOOKUP(F12,GVA!B244:B552,1,FALSE),VLOOKUP(F12,GVA!B6:C230,2,FALSE))</f>
        <v>Cheshire East</v>
      </c>
      <c r="H12" s="89" t="str">
        <f>IF(F12=G12,"",G12)</f>
        <v/>
      </c>
      <c r="I12" s="76">
        <f>IFERROR(VLOOKUP($F12,GVA!$B$7:$S$230,GVA!D$3,FALSE),VLOOKUP($F12,GVA!$B$244:$T$554,GVA!E$3,FALSE))</f>
        <v>31.17</v>
      </c>
      <c r="J12" s="77">
        <f>IFERROR(VLOOKUP($F12,GVA!$B$7:$S$230,GVA!E$3,FALSE),VLOOKUP($F12,GVA!$B$244:$T$554,GVA!F$3,FALSE))</f>
        <v>30.86</v>
      </c>
      <c r="K12" s="77">
        <f>IFERROR(VLOOKUP($F12,GVA!$B$7:$S$230,GVA!F$3,FALSE),VLOOKUP($F12,GVA!$B$244:$T$554,GVA!G$3,FALSE))</f>
        <v>32.770000000000003</v>
      </c>
      <c r="L12" s="77">
        <f>IFERROR(VLOOKUP($F12,GVA!$B$7:$S$230,GVA!G$3,FALSE),VLOOKUP($F12,GVA!$B$244:$T$554,GVA!H$3,FALSE))</f>
        <v>33.270000000000003</v>
      </c>
      <c r="M12" s="77">
        <f>IFERROR(VLOOKUP($F12,GVA!$B$7:$S$230,GVA!H$3,FALSE),VLOOKUP($F12,GVA!$B$244:$T$554,GVA!I$3,FALSE))</f>
        <v>33.28</v>
      </c>
      <c r="N12" s="77">
        <f>IFERROR(VLOOKUP($F12,GVA!$B$7:$S$230,GVA!I$3,FALSE),VLOOKUP($F12,GVA!$B$244:$T$554,GVA!J$3,FALSE))</f>
        <v>33.39</v>
      </c>
      <c r="O12" s="77">
        <f>IFERROR(VLOOKUP($F12,GVA!$B$7:$S$230,GVA!J$3,FALSE),VLOOKUP($F12,GVA!$B$244:$T$554,GVA!K$3,FALSE))</f>
        <v>34.04</v>
      </c>
      <c r="P12" s="77">
        <f>IFERROR(VLOOKUP($F12,GVA!$B$7:$S$230,GVA!K$3,FALSE),VLOOKUP($F12,GVA!$B$244:$T$554,GVA!L$3,FALSE))</f>
        <v>34.92</v>
      </c>
      <c r="Q12" s="77">
        <f>IFERROR(VLOOKUP($F12,GVA!$B$7:$S$230,GVA!L$3,FALSE),VLOOKUP($F12,GVA!$B$244:$T$554,GVA!M$3,FALSE))</f>
        <v>35.71</v>
      </c>
      <c r="R12" s="77">
        <f>IFERROR(VLOOKUP($F12,GVA!$B$7:$S$230,GVA!M$3,FALSE),VLOOKUP($F12,GVA!$B$244:$T$554,GVA!N$3,FALSE))</f>
        <v>36.17</v>
      </c>
      <c r="S12" s="77">
        <f>IFERROR(VLOOKUP($F12,GVA!$B$7:$S$230,GVA!N$3,FALSE),VLOOKUP($F12,GVA!$B$244:$T$554,GVA!O$3,FALSE))</f>
        <v>36.81</v>
      </c>
      <c r="T12" s="77">
        <f>IFERROR(VLOOKUP($F12,GVA!$B$7:$S$230,GVA!O$3,FALSE),VLOOKUP($F12,GVA!$B$244:$T$554,GVA!P$3,FALSE))</f>
        <v>37.450000000000003</v>
      </c>
      <c r="U12" s="77">
        <f>IFERROR(VLOOKUP($F12,GVA!$B$7:$S$230,GVA!P$3,FALSE),VLOOKUP($F12,GVA!$B$244:$T$554,GVA!Q$3,FALSE))</f>
        <v>38.47</v>
      </c>
      <c r="V12" s="77">
        <f>IFERROR(VLOOKUP($F12,GVA!$B$7:$S$230,GVA!Q$3,FALSE),VLOOKUP($F12,GVA!$B$244:$T$554,GVA!R$3,FALSE))</f>
        <v>39.369999999999997</v>
      </c>
      <c r="W12" s="77">
        <f>IFERROR(VLOOKUP($F12,GVA!$B$7:$S$230,GVA!R$3,FALSE),VLOOKUP($F12,GVA!$B$244:$T$554,GVA!S$3,FALSE))</f>
        <v>40.24</v>
      </c>
      <c r="X12" s="77">
        <f>IFERROR(VLOOKUP($F12,GVA!$B$7:$S$230,GVA!S$3,FALSE),VLOOKUP($F12,GVA!$B$244:$T$554,GVA!T$3,FALSE))</f>
        <v>40.67</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Cheshire East to Rural as a Region</v>
      </c>
      <c r="G15" s="102"/>
      <c r="H15" s="103"/>
      <c r="I15" s="74">
        <f>100*((I12-I13)/I13)</f>
        <v>32.412244547049937</v>
      </c>
      <c r="J15" s="74">
        <f t="shared" ref="J15:X15" si="0">100*((J12-J13)/J13)</f>
        <v>31.460332271740665</v>
      </c>
      <c r="K15" s="74">
        <f t="shared" si="0"/>
        <v>34.834168491278533</v>
      </c>
      <c r="L15" s="74">
        <f t="shared" si="0"/>
        <v>33.94490136308734</v>
      </c>
      <c r="M15" s="74">
        <f t="shared" si="0"/>
        <v>31.725590534484976</v>
      </c>
      <c r="N15" s="74">
        <f t="shared" si="0"/>
        <v>31.081314757607338</v>
      </c>
      <c r="O15" s="74">
        <f t="shared" si="0"/>
        <v>31.988533814630038</v>
      </c>
      <c r="P15" s="74">
        <f t="shared" si="0"/>
        <v>33.411562444568787</v>
      </c>
      <c r="Q15" s="74">
        <f t="shared" si="0"/>
        <v>33.691670009359527</v>
      </c>
      <c r="R15" s="74">
        <f t="shared" si="0"/>
        <v>33.105523939700554</v>
      </c>
      <c r="S15" s="74">
        <f t="shared" si="0"/>
        <v>33.250591475002871</v>
      </c>
      <c r="T15" s="74">
        <f t="shared" si="0"/>
        <v>33.046302718614164</v>
      </c>
      <c r="U15" s="74">
        <f t="shared" si="0"/>
        <v>33.404890373238793</v>
      </c>
      <c r="V15" s="74">
        <f t="shared" si="0"/>
        <v>32.913208608805746</v>
      </c>
      <c r="W15" s="74">
        <f t="shared" si="0"/>
        <v>33.093409038111048</v>
      </c>
      <c r="X15" s="74">
        <f t="shared" si="0"/>
        <v>33.120316719336309</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Cheshire East</v>
      </c>
      <c r="G20" s="88"/>
      <c r="H20" s="89"/>
      <c r="I20" s="80">
        <f>IF(VLOOKUP($F20,PAY!$A$11:$AE$349,4,FALSE)="-",#N/A,VLOOKUP($F20,PAY!$A$11:$AE$349,4,FALSE))</f>
        <v>470</v>
      </c>
      <c r="J20" s="80">
        <f>IF(VLOOKUP($F20,PAY!$A$11:$AE$349,6,FALSE)="-",#N/A,VLOOKUP($F20,PAY!$A$11:$AE$349,6,FALSE))</f>
        <v>447.2</v>
      </c>
      <c r="K20" s="80">
        <f>IF(VLOOKUP($F20,PAY!$A$11:$AE$349,8,FALSE)="-",#N/A,VLOOKUP($F20,PAY!$A$11:$AE$349,8,FALSE))</f>
        <v>453</v>
      </c>
      <c r="L20" s="80">
        <f>IF(VLOOKUP($F20,PAY!$A$11:$AE$349,10,FALSE)="-",#N/A,VLOOKUP($F20,PAY!$A$11:$AE$349,10,FALSE))</f>
        <v>465.1</v>
      </c>
      <c r="M20" s="80">
        <f>IF(VLOOKUP($F20,PAY!$A$11:$AE$349,12,FALSE)="-",#N/A,VLOOKUP($F20,PAY!$A$11:$AE$349,12,FALSE))</f>
        <v>479.6</v>
      </c>
      <c r="N20" s="80">
        <f>IF(VLOOKUP($F20,PAY!$A$11:$AE$349,14,FALSE)="-",#N/A,VLOOKUP($F20,PAY!$A$11:$AE$349,14,FALSE))</f>
        <v>472.7</v>
      </c>
      <c r="O20" s="80">
        <f>IF(VLOOKUP($F20,PAY!$A$11:$AE$349,16,FALSE)="-",#N/A,VLOOKUP($F20,PAY!$A$11:$AE$349,16,FALSE))</f>
        <v>498.3</v>
      </c>
      <c r="P20" s="80">
        <f>IF(VLOOKUP($F20,PAY!$A$11:$AE$349,18,FALSE)="-",#N/A,VLOOKUP($F20,PAY!$A$11:$AE$349,18,FALSE))</f>
        <v>488.1</v>
      </c>
      <c r="Q20" s="80">
        <f>IF(VLOOKUP($F20,PAY!$A$11:$AE$349,20,FALSE)="-",#N/A,VLOOKUP($F20,PAY!$A$11:$AE$349,20,FALSE))</f>
        <v>520.1</v>
      </c>
      <c r="R20" s="80">
        <f>IF(VLOOKUP($F20,PAY!$A$11:$AE$349,22,FALSE)="-",#N/A,VLOOKUP($F20,PAY!$A$11:$AE$349,22,FALSE))</f>
        <v>529</v>
      </c>
      <c r="S20" s="80">
        <f>IF(VLOOKUP($F20,PAY!$A$11:$AE$349,24,FALSE)="-",#N/A,VLOOKUP($F20,PAY!$A$11:$AE$349,24,FALSE))</f>
        <v>555.4</v>
      </c>
      <c r="T20" s="80">
        <f>IF(VLOOKUP($F20,PAY!$A$11:$AE$349,26,FALSE)="-",#N/A,VLOOKUP($F20,PAY!$A$11:$AE$349,26,FALSE))</f>
        <v>582.6</v>
      </c>
      <c r="U20" s="80">
        <f>IF(VLOOKUP($F20,PAY!$A$11:$AE$349,28,FALSE)="-",#N/A,VLOOKUP($F20,PAY!$A$11:$AE$349,28,FALSE))</f>
        <v>574.9</v>
      </c>
      <c r="V20" s="80">
        <f>IF(VLOOKUP($F20,PAY!$A$11:$AE$349,30,FALSE)="-",#N/A,VLOOKUP($F20,PAY!$A$11:$AE$349,30,FALSE))</f>
        <v>596.79999999999995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Cheshire East to Rural as a Region</v>
      </c>
      <c r="G23" s="102"/>
      <c r="H23" s="103"/>
      <c r="I23" s="74">
        <f>100*((I20-I21)/I21)</f>
        <v>8.5469385845923593</v>
      </c>
      <c r="J23" s="74">
        <f t="shared" ref="J23:V23" si="2">100*((J20-J21)/J21)</f>
        <v>2.3516621845854497</v>
      </c>
      <c r="K23" s="74">
        <f t="shared" si="2"/>
        <v>1.0906502377057954</v>
      </c>
      <c r="L23" s="74">
        <f t="shared" si="2"/>
        <v>3.2057547975372138</v>
      </c>
      <c r="M23" s="74">
        <f t="shared" si="2"/>
        <v>5.3503205965932707</v>
      </c>
      <c r="N23" s="74">
        <f t="shared" si="2"/>
        <v>2.0570856996059086</v>
      </c>
      <c r="O23" s="74">
        <f t="shared" si="2"/>
        <v>5.840552356063176</v>
      </c>
      <c r="P23" s="74">
        <f t="shared" si="2"/>
        <v>2.7965204780477153</v>
      </c>
      <c r="Q23" s="74">
        <f t="shared" si="2"/>
        <v>6.2551235999803385</v>
      </c>
      <c r="R23" s="74">
        <f t="shared" si="2"/>
        <v>4.9484561971849006</v>
      </c>
      <c r="S23" s="74">
        <f t="shared" si="2"/>
        <v>7.9650758956828538</v>
      </c>
      <c r="T23" s="74">
        <f t="shared" si="2"/>
        <v>9.1626943143872541</v>
      </c>
      <c r="U23" s="74">
        <f t="shared" si="2"/>
        <v>8.2575946638836957</v>
      </c>
      <c r="V23" s="74">
        <f t="shared" si="2"/>
        <v>5.7679290928851179</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Cheshire East</v>
      </c>
      <c r="G28" s="88"/>
      <c r="H28" s="89"/>
      <c r="I28" s="76">
        <f>VLOOKUP($F28,EMPLOYMENT!$A$6:$BW$345,6,FALSE)</f>
        <v>77.3</v>
      </c>
      <c r="J28" s="77">
        <f>VLOOKUP($F28,EMPLOYMENT!$A$6:$BW$345,10,FALSE)</f>
        <v>75</v>
      </c>
      <c r="K28" s="77">
        <f>VLOOKUP($F28,EMPLOYMENT!$A$6:$BW$345,14,FALSE)</f>
        <v>77.900000000000006</v>
      </c>
      <c r="L28" s="77">
        <f>VLOOKUP($F28,EMPLOYMENT!$A$6:$BW$345,18,FALSE)</f>
        <v>77.599999999999994</v>
      </c>
      <c r="M28" s="77">
        <f>VLOOKUP($F28,EMPLOYMENT!$A$6:$BW$345,22,FALSE)</f>
        <v>75</v>
      </c>
      <c r="N28" s="77">
        <f>VLOOKUP($F28,EMPLOYMENT!$A$6:$BW$345,26,FALSE)</f>
        <v>72.8</v>
      </c>
      <c r="O28" s="77">
        <f>VLOOKUP($F28,EMPLOYMENT!$A$6:$BW$345,30,FALSE)</f>
        <v>73.400000000000006</v>
      </c>
      <c r="P28" s="77">
        <f>VLOOKUP($F28,EMPLOYMENT!$A$6:$BW$345,34,FALSE)</f>
        <v>74.3</v>
      </c>
      <c r="Q28" s="77">
        <f>VLOOKUP($F28,EMPLOYMENT!$A$6:$BW$345,38,FALSE)</f>
        <v>74.8</v>
      </c>
      <c r="R28" s="77">
        <f>VLOOKUP($F28,EMPLOYMENT!$A$6:$BW$345,42,FALSE)</f>
        <v>71</v>
      </c>
      <c r="S28" s="77">
        <f>VLOOKUP($F28,EMPLOYMENT!$A$6:$BW$345,46,FALSE)</f>
        <v>75.400000000000006</v>
      </c>
      <c r="T28" s="77">
        <f>VLOOKUP($F28,EMPLOYMENT!$A$6:$BW$345,50,FALSE)</f>
        <v>75</v>
      </c>
      <c r="U28" s="77">
        <f>VLOOKUP($F28,EMPLOYMENT!$A$6:$BW$345,54,FALSE)</f>
        <v>76.400000000000006</v>
      </c>
      <c r="V28" s="77">
        <f>VLOOKUP($F28,EMPLOYMENT!$A$6:$BW$345,58,FALSE)</f>
        <v>75.900000000000006</v>
      </c>
      <c r="W28" s="77">
        <f>VLOOKUP($F28,EMPLOYMENT!$A$6:$BW$345,62,FALSE)</f>
        <v>77.5</v>
      </c>
      <c r="X28" s="77">
        <f>VLOOKUP($F28,EMPLOYMENT!$A$6:$BW$345,66,FALSE)</f>
        <v>80.900000000000006</v>
      </c>
      <c r="Y28" s="77">
        <f>VLOOKUP($F28,EMPLOYMENT!$A$6:$BW$345,70,FALSE)</f>
        <v>76.2</v>
      </c>
      <c r="Z28" s="77">
        <f>VLOOKUP($F28,EMPLOYMENT!$A$6:$BW$345,74,FALSE)</f>
        <v>72</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Cheshire East to Rural as a Region</v>
      </c>
      <c r="G31" s="102"/>
      <c r="H31" s="103"/>
      <c r="I31" s="74">
        <f>(I28-I29)</f>
        <v>1.1886580805982589</v>
      </c>
      <c r="J31" s="74">
        <f t="shared" ref="J31:Z31" si="4">(J28-J29)</f>
        <v>-1.3129754666829569</v>
      </c>
      <c r="K31" s="74">
        <f t="shared" si="4"/>
        <v>2.0268111005132425</v>
      </c>
      <c r="L31" s="74">
        <f t="shared" si="4"/>
        <v>1.9595316973721566</v>
      </c>
      <c r="M31" s="74">
        <f t="shared" si="4"/>
        <v>-0.73552437333174225</v>
      </c>
      <c r="N31" s="74">
        <f t="shared" si="4"/>
        <v>-1.7095398428731841</v>
      </c>
      <c r="O31" s="74">
        <f t="shared" si="4"/>
        <v>-0.14713313896986335</v>
      </c>
      <c r="P31" s="74">
        <f t="shared" si="4"/>
        <v>0.56570459672238371</v>
      </c>
      <c r="Q31" s="74">
        <f t="shared" si="4"/>
        <v>0.76684252453742374</v>
      </c>
      <c r="R31" s="74">
        <f t="shared" si="4"/>
        <v>-3.7444749299002069</v>
      </c>
      <c r="S31" s="74">
        <f t="shared" si="4"/>
        <v>-0.70886034007560283</v>
      </c>
      <c r="T31" s="74">
        <f t="shared" si="4"/>
        <v>-2.1905319756090194</v>
      </c>
      <c r="U31" s="74">
        <f t="shared" si="4"/>
        <v>-0.57163248170803627</v>
      </c>
      <c r="V31" s="74">
        <f t="shared" si="4"/>
        <v>-2.132786885245892</v>
      </c>
      <c r="W31" s="74">
        <f t="shared" si="4"/>
        <v>-0.54815689341414497</v>
      </c>
      <c r="X31" s="74">
        <f t="shared" si="4"/>
        <v>2.3087006210433003</v>
      </c>
      <c r="Y31" s="74">
        <f t="shared" si="4"/>
        <v>-0.81434629612920162</v>
      </c>
      <c r="Z31" s="74">
        <f t="shared" si="4"/>
        <v>-4.1557580778790424</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Cheshire East</v>
      </c>
      <c r="G36" s="88" t="str">
        <f>IFERROR(VLOOKUP(F36,GDHI!B338:C574,2,FALSE),VLOOKUP(F36,GDHI!C3:C336,1,FALSE))</f>
        <v>Cheshire East</v>
      </c>
      <c r="H36" s="89" t="str">
        <f>IF(F36=G36,"",G36)</f>
        <v/>
      </c>
      <c r="I36" s="83">
        <f>IFERROR(VLOOKUP($F36,GDHI!$B$338:$U$574,GDHI!G$578,FALSE),VLOOKUP($F36,GDHI!$C$3:$U$336,GDHI!F$578,FALSE))</f>
        <v>15798</v>
      </c>
      <c r="J36" s="84">
        <f>IFERROR(VLOOKUP($F36,GDHI!$B$338:$U$574,GDHI!H$578,FALSE),VLOOKUP($F36,GDHI!$C$3:$U$336,GDHI!G$578,FALSE))</f>
        <v>16373</v>
      </c>
      <c r="K36" s="84">
        <f>IFERROR(VLOOKUP($F36,GDHI!$B$338:$U$574,GDHI!I$578,FALSE),VLOOKUP($F36,GDHI!$C$3:$U$336,GDHI!H$578,FALSE))</f>
        <v>16853</v>
      </c>
      <c r="L36" s="84">
        <f>IFERROR(VLOOKUP($F36,GDHI!$B$338:$U$574,GDHI!J$578,FALSE),VLOOKUP($F36,GDHI!$C$3:$U$336,GDHI!I$578,FALSE))</f>
        <v>17439</v>
      </c>
      <c r="M36" s="84">
        <f>IFERROR(VLOOKUP($F36,GDHI!$B$338:$U$574,GDHI!K$578,FALSE),VLOOKUP($F36,GDHI!$C$3:$U$336,GDHI!J$578,FALSE))</f>
        <v>17774</v>
      </c>
      <c r="N36" s="84">
        <f>IFERROR(VLOOKUP($F36,GDHI!$B$338:$U$574,GDHI!L$578,FALSE),VLOOKUP($F36,GDHI!$C$3:$U$336,GDHI!K$578,FALSE))</f>
        <v>18317</v>
      </c>
      <c r="O36" s="84">
        <f>IFERROR(VLOOKUP($F36,GDHI!$B$338:$U$574,GDHI!M$578,FALSE),VLOOKUP($F36,GDHI!$C$3:$U$336,GDHI!L$578,FALSE))</f>
        <v>18368</v>
      </c>
      <c r="P36" s="84">
        <f>IFERROR(VLOOKUP($F36,GDHI!$B$338:$U$574,GDHI!N$578,FALSE),VLOOKUP($F36,GDHI!$C$3:$U$336,GDHI!M$578,FALSE))</f>
        <v>18588</v>
      </c>
      <c r="Q36" s="84">
        <f>IFERROR(VLOOKUP($F36,GDHI!$B$338:$U$574,GDHI!O$578,FALSE),VLOOKUP($F36,GDHI!$C$3:$U$336,GDHI!N$578,FALSE))</f>
        <v>19254</v>
      </c>
      <c r="R36" s="84">
        <f>IFERROR(VLOOKUP($F36,GDHI!$B$338:$U$574,GDHI!P$578,FALSE),VLOOKUP($F36,GDHI!$C$3:$U$336,GDHI!O$578,FALSE))</f>
        <v>20333</v>
      </c>
      <c r="S36" s="84">
        <f>IFERROR(VLOOKUP($F36,GDHI!$B$338:$U$574,GDHI!Q$578,FALSE),VLOOKUP($F36,GDHI!$C$3:$U$336,GDHI!P$578,FALSE))</f>
        <v>21053</v>
      </c>
      <c r="T36" s="84">
        <f>IFERROR(VLOOKUP($F36,GDHI!$B$338:$U$574,GDHI!R$578,FALSE),VLOOKUP($F36,GDHI!$C$3:$U$336,GDHI!Q$578,FALSE))</f>
        <v>22717</v>
      </c>
      <c r="U36" s="84">
        <f>IFERROR(VLOOKUP($F36,GDHI!$B$338:$U$574,GDHI!S$578,FALSE),VLOOKUP($F36,GDHI!$C$3:$U$336,GDHI!R$578,FALSE))</f>
        <v>22707</v>
      </c>
      <c r="V36" s="84">
        <f>IFERROR(VLOOKUP($F36,GDHI!$B$338:$U$574,GDHI!T$578,FALSE),VLOOKUP($F36,GDHI!$C$3:$U$336,GDHI!S$578,FALSE))</f>
        <v>23447</v>
      </c>
      <c r="W36" s="84">
        <f>IFERROR(VLOOKUP($F36,GDHI!$B$338:$U$574,GDHI!U$578,FALSE),VLOOKUP($F36,GDHI!$C$3:$U$336,GDHI!T$578,FALSE))</f>
        <v>24845</v>
      </c>
      <c r="X36" s="84">
        <f>IFERROR(VLOOKUP($F36,GDHI!$B$338:$U$574,GDHI!V$578,FALSE),VLOOKUP($F36,GDHI!$C$3:$U$336,GDHI!U$578,FALSE))</f>
        <v>25486</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Cheshire East to Rural as a Region</v>
      </c>
      <c r="G39" s="102"/>
      <c r="H39" s="103"/>
      <c r="I39" s="74">
        <f>100*((I36-I37)/I37)</f>
        <v>7.3999796050171653</v>
      </c>
      <c r="J39" s="74">
        <f t="shared" ref="J39:X39" si="6">100*((J36-J37)/J37)</f>
        <v>6.7240069497416286</v>
      </c>
      <c r="K39" s="74">
        <f t="shared" si="6"/>
        <v>5.8327745095620598</v>
      </c>
      <c r="L39" s="74">
        <f t="shared" si="6"/>
        <v>5.2559877044851406</v>
      </c>
      <c r="M39" s="74">
        <f t="shared" si="6"/>
        <v>4.1646579312548635</v>
      </c>
      <c r="N39" s="74">
        <f t="shared" si="6"/>
        <v>5.9219815435028718</v>
      </c>
      <c r="O39" s="74">
        <f t="shared" si="6"/>
        <v>4.9125395654346775</v>
      </c>
      <c r="P39" s="74">
        <f t="shared" si="6"/>
        <v>4.4266869270012696</v>
      </c>
      <c r="Q39" s="74">
        <f t="shared" si="6"/>
        <v>4.832982666288137</v>
      </c>
      <c r="R39" s="74">
        <f t="shared" si="6"/>
        <v>7.7305506269352193</v>
      </c>
      <c r="S39" s="74">
        <f t="shared" si="6"/>
        <v>8.5427986941366907</v>
      </c>
      <c r="T39" s="74">
        <f t="shared" si="6"/>
        <v>11.040196636372849</v>
      </c>
      <c r="U39" s="74">
        <f t="shared" si="6"/>
        <v>10.095053829974388</v>
      </c>
      <c r="V39" s="74">
        <f t="shared" si="6"/>
        <v>11.836175210848213</v>
      </c>
      <c r="W39" s="74">
        <f t="shared" si="6"/>
        <v>13.74936093721214</v>
      </c>
      <c r="X39" s="74">
        <f t="shared" si="6"/>
        <v>14.465978459806085</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Cheshire East</v>
      </c>
      <c r="G44" s="88"/>
      <c r="H44" s="89"/>
      <c r="I44" s="76">
        <f>VLOOKUP($F44,'LOW PAID'!$A$9:$N$444,6,FALSE)</f>
        <v>22.9</v>
      </c>
      <c r="J44" s="77">
        <f>VLOOKUP($F44,'LOW PAID'!$P$9:$W$444,6,FALSE)</f>
        <v>20.399999999999999</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Cheshire East to Rural as a Region</v>
      </c>
      <c r="G47" s="102"/>
      <c r="H47" s="103"/>
      <c r="I47" s="74">
        <f>(I44-I45)</f>
        <v>-2.2938746782131183</v>
      </c>
      <c r="J47" s="74">
        <f>(J44-J45)</f>
        <v>-5.2861165090300553</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Cheshire East</v>
      </c>
      <c r="G52" s="88"/>
      <c r="H52" s="89"/>
      <c r="I52" s="76">
        <f>VLOOKUP($F52,INACTIVITY!$A$6:$BW$345,6,FALSE)</f>
        <v>21.1</v>
      </c>
      <c r="J52" s="77">
        <f>VLOOKUP($F52,INACTIVITY!$A$6:$BW$345,10,FALSE)</f>
        <v>22.1</v>
      </c>
      <c r="K52" s="77">
        <f>VLOOKUP($F52,INACTIVITY!$A$6:$BW$345,14,FALSE)</f>
        <v>18.899999999999999</v>
      </c>
      <c r="L52" s="77">
        <f>VLOOKUP($F52,INACTIVITY!$A$6:$BW$345,18,FALSE)</f>
        <v>19.600000000000001</v>
      </c>
      <c r="M52" s="77">
        <f>VLOOKUP($F52,INACTIVITY!$A$6:$BW$345,22,FALSE)</f>
        <v>21.8</v>
      </c>
      <c r="N52" s="77">
        <f>VLOOKUP($F52,INACTIVITY!$A$6:$BW$345,26,FALSE)</f>
        <v>23.3</v>
      </c>
      <c r="O52" s="77">
        <f>VLOOKUP($F52,INACTIVITY!$A$6:$BW$345,30,FALSE)</f>
        <v>22.8</v>
      </c>
      <c r="P52" s="77">
        <f>VLOOKUP($F52,INACTIVITY!$A$6:$BW$345,34,FALSE)</f>
        <v>20.3</v>
      </c>
      <c r="Q52" s="77">
        <f>VLOOKUP($F52,INACTIVITY!$A$6:$BW$345,38,FALSE)</f>
        <v>20.6</v>
      </c>
      <c r="R52" s="77">
        <f>VLOOKUP($F52,INACTIVITY!$A$6:$BW$345,42,FALSE)</f>
        <v>23.7</v>
      </c>
      <c r="S52" s="77">
        <f>VLOOKUP($F52,INACTIVITY!$A$6:$BW$345,46,FALSE)</f>
        <v>21.9</v>
      </c>
      <c r="T52" s="77">
        <f>VLOOKUP($F52,INACTIVITY!$A$6:$BW$345,50,FALSE)</f>
        <v>22.4</v>
      </c>
      <c r="U52" s="77">
        <f>VLOOKUP($F52,INACTIVITY!$A$6:$BW$345,54,FALSE)</f>
        <v>20</v>
      </c>
      <c r="V52" s="77">
        <f>VLOOKUP($F52,INACTIVITY!$A$6:$BW$345,58,FALSE)</f>
        <v>23.1</v>
      </c>
      <c r="W52" s="77">
        <f>VLOOKUP($F52,INACTIVITY!$A$6:$BW$345,62,FALSE)</f>
        <v>20.3</v>
      </c>
      <c r="X52" s="77">
        <f>VLOOKUP($F52,INACTIVITY!$A$6:$BW$345,66,FALSE)</f>
        <v>14.8</v>
      </c>
      <c r="Y52" s="77">
        <f>VLOOKUP($F52,INACTIVITY!$A$6:$BW$345,70,FALSE)</f>
        <v>20.399999999999999</v>
      </c>
      <c r="Z52" s="77">
        <f>VLOOKUP($F52,INACTIVITY!$A$6:$BW$345,74,FALSE)</f>
        <v>25.6</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Cheshire East to Rural as a Region</v>
      </c>
      <c r="G55" s="102"/>
      <c r="H55" s="103"/>
      <c r="I55" s="74">
        <f>(I52-I53)</f>
        <v>-0.29564457161023583</v>
      </c>
      <c r="J55" s="74">
        <f t="shared" ref="J55:Z55" si="10">(J52-J53)</f>
        <v>1.0914772727272748</v>
      </c>
      <c r="K55" s="74">
        <f t="shared" si="10"/>
        <v>-1.9624653934587784</v>
      </c>
      <c r="L55" s="74">
        <f t="shared" si="10"/>
        <v>-1.7140653315366379</v>
      </c>
      <c r="M55" s="74">
        <f t="shared" si="10"/>
        <v>0.96499768910799588</v>
      </c>
      <c r="N55" s="74">
        <f t="shared" si="10"/>
        <v>2.3668562420795602</v>
      </c>
      <c r="O55" s="74">
        <f t="shared" si="10"/>
        <v>1.1080628724948269</v>
      </c>
      <c r="P55" s="74">
        <f t="shared" si="10"/>
        <v>-1.1942457807534481</v>
      </c>
      <c r="Q55" s="74">
        <f t="shared" si="10"/>
        <v>-0.58254879448909236</v>
      </c>
      <c r="R55" s="74">
        <f t="shared" si="10"/>
        <v>2.9254069025612282</v>
      </c>
      <c r="S55" s="74">
        <f t="shared" si="10"/>
        <v>1.6267895440275986</v>
      </c>
      <c r="T55" s="74">
        <f t="shared" si="10"/>
        <v>2.7038053165930407</v>
      </c>
      <c r="U55" s="74">
        <f t="shared" si="10"/>
        <v>0.14757065293052918</v>
      </c>
      <c r="V55" s="74">
        <f t="shared" si="10"/>
        <v>3.846722665719625</v>
      </c>
      <c r="W55" s="74">
        <f t="shared" si="10"/>
        <v>1.1230439908171519</v>
      </c>
      <c r="X55" s="74">
        <f t="shared" si="10"/>
        <v>-4.0520649493649294</v>
      </c>
      <c r="Y55" s="74">
        <f t="shared" si="10"/>
        <v>0.62741727812853654</v>
      </c>
      <c r="Z55" s="74">
        <f t="shared" si="10"/>
        <v>4.5148202243699309</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Cheshire East</v>
      </c>
      <c r="G60" s="88"/>
      <c r="H60" s="89"/>
      <c r="I60" s="76">
        <f>VLOOKUP($F60,DISABILITY!$A$718:$I$1052,DISABILITY!B$1053,FALSE)</f>
        <v>29.6</v>
      </c>
      <c r="J60" s="77">
        <f>VLOOKUP($F60,DISABILITY!$A$718:$I$1052,DISABILITY!C$1053,FALSE)</f>
        <v>26.499999999999993</v>
      </c>
      <c r="K60" s="77">
        <f>VLOOKUP($F60,DISABILITY!$A$718:$I$1052,DISABILITY!D$1053,FALSE)</f>
        <v>30.799999999999997</v>
      </c>
      <c r="L60" s="77">
        <f>VLOOKUP($F60,DISABILITY!$A$718:$I$1052,DISABILITY!E$1053,FALSE)</f>
        <v>23.199999999999996</v>
      </c>
      <c r="M60" s="77">
        <f>VLOOKUP($F60,DISABILITY!$A$718:$I$1052,DISABILITY!F$1053,FALSE)</f>
        <v>20.899999999999991</v>
      </c>
      <c r="N60" s="77">
        <f>VLOOKUP($F60,DISABILITY!$A$718:$I$1052,DISABILITY!G$1053,FALSE)</f>
        <v>31.299999999999997</v>
      </c>
      <c r="O60" s="77">
        <f>VLOOKUP($F60,DISABILITY!$A$718:$I$1052,DISABILITY!H$1053,FALSE)</f>
        <v>34.9</v>
      </c>
      <c r="P60" s="77">
        <f>VLOOKUP($F60,DISABILITY!$A$718:$I$1052,DISABILITY!I$1053,FALSE)</f>
        <v>24.200000000000003</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Cheshire East to Rural as a Region</v>
      </c>
      <c r="G63" s="102"/>
      <c r="H63" s="103"/>
      <c r="I63" s="74">
        <f>(I60-I61)</f>
        <v>2.1798434593527531</v>
      </c>
      <c r="J63" s="74">
        <f t="shared" ref="J63:P63" si="12">(J60-J61)</f>
        <v>-0.81904440705119441</v>
      </c>
      <c r="K63" s="74">
        <f t="shared" si="12"/>
        <v>2.6808716385017917</v>
      </c>
      <c r="L63" s="74">
        <f t="shared" si="12"/>
        <v>-2.7909345389966802</v>
      </c>
      <c r="M63" s="74">
        <f t="shared" si="12"/>
        <v>-4.5752258186661265</v>
      </c>
      <c r="N63" s="74">
        <f t="shared" si="12"/>
        <v>5.7687523145580144</v>
      </c>
      <c r="O63" s="74">
        <f t="shared" si="12"/>
        <v>11.102777712003054</v>
      </c>
      <c r="P63" s="74">
        <f t="shared" si="12"/>
        <v>-1.154177930342172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Cheshire East</v>
      </c>
      <c r="G68" s="88"/>
      <c r="H68" s="89"/>
      <c r="I68" s="76">
        <f>VLOOKUP($F68,'WORKLESS HOUSEHOLDS'!$DW$4:$EC$397,7,FALSE)</f>
        <v>1.89420375113729</v>
      </c>
      <c r="J68" s="77">
        <f>VLOOKUP($F68,'WORKLESS HOUSEHOLDS'!$DN$4:$DT$397,7,FALSE)</f>
        <v>8.4444849953618704</v>
      </c>
      <c r="K68" s="77">
        <f>VLOOKUP($F68,'WORKLESS HOUSEHOLDS'!$DE$4:$DK$397,7,FALSE)</f>
        <v>14.609451610911991</v>
      </c>
      <c r="L68" s="77">
        <f>VLOOKUP($F68,'WORKLESS HOUSEHOLDS'!$CV$4:$DB$397,7,FALSE)</f>
        <v>8.7802522655148412</v>
      </c>
      <c r="M68" s="77">
        <f>VLOOKUP($F68,'WORKLESS HOUSEHOLDS'!$CM$4:$CS$397,7,FALSE)</f>
        <v>5.6477150450448494</v>
      </c>
      <c r="N68" s="77">
        <f>VLOOKUP($F68,'WORKLESS HOUSEHOLDS'!$CD$4:$CJ$397,7,FALSE)</f>
        <v>10.72212716342878</v>
      </c>
      <c r="O68" s="77">
        <f>VLOOKUP($F68,'WORKLESS HOUSEHOLDS'!$BU$4:$CA$397,7,FALSE)</f>
        <v>11.377952175131659</v>
      </c>
      <c r="P68" s="77">
        <f>VLOOKUP($F68,'WORKLESS HOUSEHOLDS'!$BL$4:$BR$397,7,FALSE)</f>
        <v>2.6055259276069442</v>
      </c>
      <c r="Q68" s="77">
        <f>VLOOKUP($F68,'WORKLESS HOUSEHOLDS'!$BC$4:$BI$397,7,FALSE)</f>
        <v>8.6520591588449332</v>
      </c>
      <c r="R68" s="77">
        <f>VLOOKUP($F68,'WORKLESS HOUSEHOLDS'!$AT$4:$AZ$397,7,FALSE)</f>
        <v>13.702623906705538</v>
      </c>
      <c r="S68" s="77">
        <f>VLOOKUP($F68,'WORKLESS HOUSEHOLDS'!$AK$4:$AQ$397,7,FALSE)</f>
        <v>5.885981596668894</v>
      </c>
      <c r="T68" s="77">
        <f>VLOOKUP($F68,'WORKLESS HOUSEHOLDS'!$AB$4:$AH$397,7,FALSE)</f>
        <v>9.141105126778907</v>
      </c>
      <c r="U68" s="77">
        <f>VLOOKUP($F68,'WORKLESS HOUSEHOLDS'!$S$4:$Y$397,7,FALSE)</f>
        <v>6.208456109093401</v>
      </c>
      <c r="V68" s="77">
        <f>VLOOKUP($F68,'WORKLESS HOUSEHOLDS'!$J$4:$P$397,7,FALSE)</f>
        <v>4.8523609053437573</v>
      </c>
      <c r="W68" s="77">
        <f>VLOOKUP($F68,'WORKLESS HOUSEHOLDS'!$B$4:$H$397,7,FALSE)</f>
        <v>4.5927772608367423</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Cheshire East to Rural as a Region</v>
      </c>
      <c r="G71" s="102"/>
      <c r="H71" s="103"/>
      <c r="I71" s="74">
        <f>(I68-I69)</f>
        <v>-8.1177421114494006</v>
      </c>
      <c r="J71" s="74">
        <f t="shared" ref="J71:W71" si="14">(J68-J69)</f>
        <v>-2.4666698421131539</v>
      </c>
      <c r="K71" s="74">
        <f t="shared" si="14"/>
        <v>4.3162058817561473</v>
      </c>
      <c r="L71" s="74">
        <f t="shared" si="14"/>
        <v>-2.1857543958148913</v>
      </c>
      <c r="M71" s="74">
        <f t="shared" si="14"/>
        <v>-6.0460641361436238</v>
      </c>
      <c r="N71" s="74">
        <f t="shared" si="14"/>
        <v>-1.1789725158266009</v>
      </c>
      <c r="O71" s="74">
        <f t="shared" si="14"/>
        <v>0.3426989273891472</v>
      </c>
      <c r="P71" s="74">
        <f t="shared" si="14"/>
        <v>-7.0859719581608935</v>
      </c>
      <c r="Q71" s="74">
        <f t="shared" si="14"/>
        <v>-2.1531191015534787</v>
      </c>
      <c r="R71" s="74">
        <f t="shared" si="14"/>
        <v>2.9965275829759843</v>
      </c>
      <c r="S71" s="74">
        <f t="shared" si="14"/>
        <v>-4.2667632314799873</v>
      </c>
      <c r="T71" s="74">
        <f t="shared" si="14"/>
        <v>-0.76256306785384353</v>
      </c>
      <c r="U71" s="74">
        <f t="shared" si="14"/>
        <v>-4.5535940555860748</v>
      </c>
      <c r="V71" s="74">
        <f t="shared" si="14"/>
        <v>-5.0865075711958907</v>
      </c>
      <c r="W71" s="74">
        <f t="shared" si="14"/>
        <v>-5.7599241623474509</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Cheshire East</v>
      </c>
      <c r="G76" s="88"/>
      <c r="H76" s="89"/>
      <c r="I76" s="76">
        <f>VLOOKUP($F76,'SKILLED EMPLOYMENT'!$A$1506:$BW$1841,6,FALSE)</f>
        <v>54.2</v>
      </c>
      <c r="J76" s="77">
        <f>VLOOKUP($F76,'SKILLED EMPLOYMENT'!$A$1506:$BW$1841,10,FALSE)</f>
        <v>56.800000000000004</v>
      </c>
      <c r="K76" s="77">
        <f>VLOOKUP($F76,'SKILLED EMPLOYMENT'!$A$1506:$BW$1841,14,FALSE)</f>
        <v>56.5</v>
      </c>
      <c r="L76" s="77">
        <f>VLOOKUP($F76,'SKILLED EMPLOYMENT'!$A$1506:$BW$1841,18,FALSE)</f>
        <v>53.8</v>
      </c>
      <c r="M76" s="77">
        <f>VLOOKUP($F76,'SKILLED EMPLOYMENT'!$A$1506:$BW$1841,22,FALSE)</f>
        <v>53</v>
      </c>
      <c r="N76" s="77">
        <f>VLOOKUP($F76,'SKILLED EMPLOYMENT'!$A$1506:$BW$1841,26,FALSE)</f>
        <v>55.6</v>
      </c>
      <c r="O76" s="77">
        <f>VLOOKUP($F76,'SKILLED EMPLOYMENT'!$A$1506:$BW$1841,30,FALSE)</f>
        <v>55</v>
      </c>
      <c r="P76" s="77">
        <f>VLOOKUP($F76,'SKILLED EMPLOYMENT'!$A$1506:$BW$1841,34,FALSE)</f>
        <v>59.000000000000007</v>
      </c>
      <c r="Q76" s="77">
        <f>VLOOKUP($F76,'SKILLED EMPLOYMENT'!$A$1506:$BW$1841,38,FALSE)</f>
        <v>60.599999999999994</v>
      </c>
      <c r="R76" s="77">
        <f>VLOOKUP($F76,'SKILLED EMPLOYMENT'!$A$1506:$BW$1841,42,FALSE)</f>
        <v>60.100000000000009</v>
      </c>
      <c r="S76" s="77">
        <f>VLOOKUP($F76,'SKILLED EMPLOYMENT'!$A$1506:$BW$1841,46,FALSE)</f>
        <v>58.5</v>
      </c>
      <c r="T76" s="77">
        <f>VLOOKUP($F76,'SKILLED EMPLOYMENT'!$A$1506:$BW$1841,50,FALSE)</f>
        <v>58.499999999999993</v>
      </c>
      <c r="U76" s="77">
        <f>VLOOKUP($F76,'SKILLED EMPLOYMENT'!$A$1506:$BW$1841,54,FALSE)</f>
        <v>58.6</v>
      </c>
      <c r="V76" s="77">
        <f>VLOOKUP($F76,'SKILLED EMPLOYMENT'!$A$1506:$BW$1841,58,FALSE)</f>
        <v>63.199999999999996</v>
      </c>
      <c r="W76" s="77">
        <f>VLOOKUP($F76,'SKILLED EMPLOYMENT'!$A$1506:$BW$1841,62,FALSE)</f>
        <v>63.900000000000006</v>
      </c>
      <c r="X76" s="77">
        <f>VLOOKUP($F76,'SKILLED EMPLOYMENT'!$A$1506:$BW$1841,66,FALSE)</f>
        <v>58.900000000000006</v>
      </c>
      <c r="Y76" s="77">
        <f>VLOOKUP($F76,'SKILLED EMPLOYMENT'!$A$1506:$BW$1841,70,FALSE)</f>
        <v>55.900000000000006</v>
      </c>
      <c r="Z76" s="77">
        <f>VLOOKUP($F76,'SKILLED EMPLOYMENT'!$A$1506:$BW$1841,74,FALSE)</f>
        <v>63.900000000000006</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Cheshire East to Rural as a Region</v>
      </c>
      <c r="G79" s="102"/>
      <c r="H79" s="103"/>
      <c r="I79" s="74">
        <f>(I76-I77)</f>
        <v>1.5</v>
      </c>
      <c r="J79" s="74">
        <f t="shared" ref="J79:Z79" si="17">(J76-J77)</f>
        <v>3.9000000000000057</v>
      </c>
      <c r="K79" s="74">
        <f t="shared" si="17"/>
        <v>3</v>
      </c>
      <c r="L79" s="74">
        <f t="shared" si="17"/>
        <v>-0.20000000000000284</v>
      </c>
      <c r="M79" s="74">
        <f t="shared" si="17"/>
        <v>-1.1000000000000014</v>
      </c>
      <c r="N79" s="74">
        <f t="shared" si="17"/>
        <v>1.2000000000000028</v>
      </c>
      <c r="O79" s="74">
        <f t="shared" si="17"/>
        <v>-0.39999999999999858</v>
      </c>
      <c r="P79" s="74">
        <f t="shared" si="17"/>
        <v>3.4000000000000057</v>
      </c>
      <c r="Q79" s="74">
        <f t="shared" si="17"/>
        <v>5.1999999999999957</v>
      </c>
      <c r="R79" s="74">
        <f t="shared" si="17"/>
        <v>3.9000000000000057</v>
      </c>
      <c r="S79" s="74">
        <f t="shared" si="17"/>
        <v>2.2999999999999972</v>
      </c>
      <c r="T79" s="74">
        <f t="shared" si="17"/>
        <v>1.6999999999999957</v>
      </c>
      <c r="U79" s="74">
        <f t="shared" si="17"/>
        <v>2</v>
      </c>
      <c r="V79" s="74">
        <f t="shared" si="17"/>
        <v>6.0999999999999943</v>
      </c>
      <c r="W79" s="74">
        <f t="shared" si="17"/>
        <v>6.1000000000000085</v>
      </c>
      <c r="X79" s="74">
        <f t="shared" si="17"/>
        <v>0.10000000000000853</v>
      </c>
      <c r="Y79" s="74">
        <f t="shared" si="17"/>
        <v>-2.7999999999999972</v>
      </c>
      <c r="Z79" s="74">
        <f t="shared" si="17"/>
        <v>5.5000000000000071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jYEC8qLTQr5RN23Uob5VJCdcWnjlytlP5yuOIjZOqbQ17iihxfkOR79HwRkB+LmXmA090ZAgJ7858fdDZHBsiQ==" saltValue="9xG3MI+CAFRQVd90EieHuQ=="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2022-08-03T09:58:34Z</dcterms:modified>
</cp:coreProperties>
</file>