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80D840DD-F4EF-4AD8-A793-0E6D8B78B150}" xr6:coauthVersionLast="47" xr6:coauthVersionMax="47" xr10:uidLastSave="{A3314883-58AB-4AB5-8C81-02E6A864364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<sst xmlns="http://schemas.openxmlformats.org/spreadsheetml/2006/main" count="32859" uniqueCount="1676">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</sst>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Craven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19.63</c:v>
                </c:pt>
                <c:pt idx="1">
                  <c:v>19.66</c:v>
                </c:pt>
                <c:pt idx="2">
                  <c:v>19.29</c:v>
                </c:pt>
                <c:pt idx="3">
                  <c:v>19.309999999999999</c:v>
                </c:pt>
                <c:pt idx="4">
                  <c:v>19.75</c:v>
                </c:pt>
                <c:pt idx="5">
                  <c:v>20.63</c:v>
                </c:pt>
                <c:pt idx="6">
                  <c:v>21.61</c:v>
                </c:pt>
                <c:pt idx="7">
                  <c:v>21.96</c:v>
                </c:pt>
                <c:pt idx="8">
                  <c:v>21.73</c:v>
                </c:pt>
                <c:pt idx="9">
                  <c:v>21.44</c:v>
                </c:pt>
                <c:pt idx="10">
                  <c:v>22.06</c:v>
                </c:pt>
                <c:pt idx="11">
                  <c:v>23.3</c:v>
                </c:pt>
                <c:pt idx="12">
                  <c:v>24.61</c:v>
                </c:pt>
                <c:pt idx="13">
                  <c:v>25.53</c:v>
                </c:pt>
                <c:pt idx="14">
                  <c:v>26.11</c:v>
                </c:pt>
                <c:pt idx="15">
                  <c:v>26.47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Craven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409</c:v>
                </c:pt>
                <c:pt idx="1">
                  <c:v>417.8</c:v>
                </c:pt>
                <c:pt idx="2">
                  <c:v>387.6</c:v>
                </c:pt>
                <c:pt idx="3">
                  <c:v>431.1</c:v>
                </c:pt>
                <c:pt idx="4">
                  <c:v>432.1</c:v>
                </c:pt>
                <c:pt idx="5">
                  <c:v>427.7</c:v>
                </c:pt>
                <c:pt idx="6">
                  <c:v>476.1</c:v>
                </c:pt>
                <c:pt idx="7">
                  <c:v>423.6</c:v>
                </c:pt>
                <c:pt idx="8">
                  <c:v>450.8</c:v>
                </c:pt>
                <c:pt idx="9">
                  <c:v>465.8</c:v>
                </c:pt>
                <c:pt idx="10">
                  <c:v>515.6</c:v>
                </c:pt>
                <c:pt idx="11">
                  <c:v>565.4</c:v>
                </c:pt>
                <c:pt idx="12">
                  <c:v>516.29999999999995</c:v>
                </c:pt>
                <c:pt idx="13">
                  <c:v>557</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Craven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79.3</c:v>
                </c:pt>
                <c:pt idx="1">
                  <c:v>82.3</c:v>
                </c:pt>
                <c:pt idx="2">
                  <c:v>78.8</c:v>
                </c:pt>
                <c:pt idx="3">
                  <c:v>79.5</c:v>
                </c:pt>
                <c:pt idx="4">
                  <c:v>71.599999999999994</c:v>
                </c:pt>
                <c:pt idx="5">
                  <c:v>67.8</c:v>
                </c:pt>
                <c:pt idx="6">
                  <c:v>80.400000000000006</c:v>
                </c:pt>
                <c:pt idx="7">
                  <c:v>73.5</c:v>
                </c:pt>
                <c:pt idx="8">
                  <c:v>79.900000000000006</c:v>
                </c:pt>
                <c:pt idx="9">
                  <c:v>75</c:v>
                </c:pt>
                <c:pt idx="10">
                  <c:v>83.1</c:v>
                </c:pt>
                <c:pt idx="11">
                  <c:v>77.7</c:v>
                </c:pt>
                <c:pt idx="12">
                  <c:v>77.599999999999994</c:v>
                </c:pt>
                <c:pt idx="13">
                  <c:v>73</c:v>
                </c:pt>
                <c:pt idx="14">
                  <c:v>73.099999999999994</c:v>
                </c:pt>
                <c:pt idx="15">
                  <c:v>73.2</c:v>
                </c:pt>
                <c:pt idx="16">
                  <c:v>82.5</c:v>
                </c:pt>
                <c:pt idx="17">
                  <c:v>78.599999999999994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Craven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14120</c:v>
                </c:pt>
                <c:pt idx="1">
                  <c:v>14968</c:v>
                </c:pt>
                <c:pt idx="2">
                  <c:v>15977</c:v>
                </c:pt>
                <c:pt idx="3">
                  <c:v>16391</c:v>
                </c:pt>
                <c:pt idx="4">
                  <c:v>16824</c:v>
                </c:pt>
                <c:pt idx="5">
                  <c:v>17709</c:v>
                </c:pt>
                <c:pt idx="6">
                  <c:v>17692</c:v>
                </c:pt>
                <c:pt idx="7">
                  <c:v>18103</c:v>
                </c:pt>
                <c:pt idx="8">
                  <c:v>18865</c:v>
                </c:pt>
                <c:pt idx="9">
                  <c:v>19123</c:v>
                </c:pt>
                <c:pt idx="10">
                  <c:v>19315</c:v>
                </c:pt>
                <c:pt idx="11">
                  <c:v>20542</c:v>
                </c:pt>
                <c:pt idx="12">
                  <c:v>20524</c:v>
                </c:pt>
                <c:pt idx="13">
                  <c:v>21074</c:v>
                </c:pt>
                <c:pt idx="14">
                  <c:v>21855</c:v>
                </c:pt>
                <c:pt idx="15">
                  <c:v>22181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Craven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28.1</c:v>
                </c:pt>
                <c:pt idx="1">
                  <c:v>26.4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Craven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c:v>
                </c:pt>
                <c:pt idx="1">
                  <c:v>16.3</c:v>
                </c:pt>
                <c:pt idx="2">
                  <c:v>17.899999999999999</c:v>
                </c:pt>
                <c:pt idx="3">
                  <c:v>19.2</c:v>
                </c:pt>
                <c:pt idx="4">
                  <c:v>24.6</c:v>
                </c:pt>
                <c:pt idx="5">
                  <c:v>29.1</c:v>
                </c:pt>
                <c:pt idx="6">
                  <c:v>16.5</c:v>
                </c:pt>
                <c:pt idx="7">
                  <c:v>18.899999999999999</c:v>
                </c:pt>
                <c:pt idx="8">
                  <c:v>18.3</c:v>
                </c:pt>
                <c:pt idx="9">
                  <c:v>20.399999999999999</c:v>
                </c:pt>
                <c:pt idx="10">
                  <c:v>16.899999999999999</c:v>
                </c:pt>
                <c:pt idx="11">
                  <c:v>22.3</c:v>
                </c:pt>
                <c:pt idx="12">
                  <c:v>21.1</c:v>
                </c:pt>
                <c:pt idx="13">
                  <c:v>24.7</c:v>
                </c:pt>
                <c:pt idx="14">
                  <c:v>24.6</c:v>
                </c:pt>
                <c:pt idx="15">
                  <c:v>26.8</c:v>
                </c:pt>
                <c:pt idx="16">
                  <c:v>17.5</c:v>
                </c:pt>
                <c:pt idx="17">
                  <c:v>20.7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Craven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15.800000000000011</c:v>
                </c:pt>
                <c:pt idx="1">
                  <c:v>17.099999999999994</c:v>
                </c:pt>
                <c:pt idx="2">
                  <c:v>17.599999999999994</c:v>
                </c:pt>
                <c:pt idx="3">
                  <c:v>18.900000000000006</c:v>
                </c:pt>
                <c:pt idx="4">
                  <c:v>24.199999999999996</c:v>
                </c:pt>
                <c:pt idx="5">
                  <c:v>39.299999999999997</c:v>
                </c:pt>
                <c:pt idx="6">
                  <c:v>-2.7000000000000028</c:v>
                </c:pt>
                <c:pt idx="7">
                  <c:v>13.699999999999989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Craven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7.0713357659122549</c:v>
                </c:pt>
                <c:pt idx="2">
                  <c:v>20.745329963573564</c:v>
                </c:pt>
                <c:pt idx="3">
                  <c:v>9.2097362399583815</c:v>
                </c:pt>
                <c:pt idx="4">
                  <c:v>8.0046139961162908</c:v>
                </c:pt>
                <c:pt idx="5">
                  <c:v>8.0791805731384496</c:v>
                </c:pt>
                <c:pt idx="6">
                  <c:v>21.93163569626061</c:v>
                </c:pt>
                <c:pt idx="7">
                  <c:v>14.408973252804142</c:v>
                </c:pt>
                <c:pt idx="8">
                  <c:v>0</c:v>
                </c:pt>
                <c:pt idx="9">
                  <c:v>0</c:v>
                </c:pt>
                <c:pt idx="10">
                  <c:v>0</c:v>
                </c:pt>
                <c:pt idx="11">
                  <c:v>0</c:v>
                </c:pt>
                <c:pt idx="12">
                  <c:v>18.989019310867093</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Craven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57.699999999999996</c:v>
                </c:pt>
                <c:pt idx="1">
                  <c:v>57.400000000000006</c:v>
                </c:pt>
                <c:pt idx="2">
                  <c:v>51.9</c:v>
                </c:pt>
                <c:pt idx="3">
                  <c:v>56</c:v>
                </c:pt>
                <c:pt idx="4">
                  <c:v>66.900000000000006</c:v>
                </c:pt>
                <c:pt idx="5">
                  <c:v>45.7</c:v>
                </c:pt>
                <c:pt idx="6">
                  <c:v>42.900000000000006</c:v>
                </c:pt>
                <c:pt idx="7">
                  <c:v>58.8</c:v>
                </c:pt>
                <c:pt idx="8">
                  <c:v>55.800000000000004</c:v>
                </c:pt>
                <c:pt idx="9">
                  <c:v>62.7</c:v>
                </c:pt>
                <c:pt idx="10">
                  <c:v>62.499999999999993</c:v>
                </c:pt>
                <c:pt idx="11">
                  <c:v>71.099999999999994</c:v>
                </c:pt>
                <c:pt idx="12">
                  <c:v>57.900000000000006</c:v>
                </c:pt>
                <c:pt idx="13">
                  <c:v>66.2</c:v>
                </c:pt>
                <c:pt idx="14">
                  <c:v>66.7</c:v>
                </c:pt>
                <c:pt idx="15">
                  <c:v>62.5</c:v>
                </c:pt>
                <c:pt idx="16">
                  <c:v>60</c:v>
                </c:pt>
                <c:pt idx="17">
                  <c:v>76.7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Craven has fluctuated over the years taking it at times above and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in Craven closely follows that of 'Rural as a Region' and England from 2004 to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Craven,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Craven's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365760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11658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Craven experienced an upward trend from 2014 to 2019, moving it from below to above the rural and England situations, the proportion in 2020 dropped significantly becoming negative, increasing again in 2021 to a positive situation.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Craven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Craven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632460</xdr:colOff>
      <xdr:row>20</xdr:row>
      <xdr:rowOff>617220</xdr:rowOff>
    </xdr:from>
    <xdr:to>
      <xdr:col>1</xdr:col>
      <xdr:colOff>2613660</xdr:colOff>
      <xdr:row>22</xdr:row>
      <xdr:rowOff>144780</xdr:rowOff>
    </xdr:to>
    <xdr:sp macro="" textlink="">
      <xdr:nvSpPr>
        <xdr:cNvPr id="20" name="TextBox 19">
          <a:extLst>
            <a:ext uri="{FF2B5EF4-FFF2-40B4-BE49-F238E27FC236}">
              <a16:creationId xmlns:a16="http://schemas.microsoft.com/office/drawing/2014/main" id="{7948BD91-301B-4645-A62A-B675CF8DE443}"/>
            </a:ext>
          </a:extLst>
        </xdr:cNvPr>
        <xdr:cNvSpPr txBox="1"/>
      </xdr:nvSpPr>
      <xdr:spPr>
        <a:xfrm>
          <a:off x="63246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Craven has fluctuated a little over the years, but has experienced a general trend of increase taking it from below the rural situation in 2008 to being in line with 'Rural as a Region' in 2021.</a:t>
          </a:r>
          <a:endParaRPr lang="en-GB" sz="1100">
            <a:latin typeface="Avenir Next LT Pro" panose="020B0504020202020204" pitchFamily="34" charset="0"/>
          </a:endParaRPr>
        </a:p>
      </xdr:txBody>
    </xdr:sp>
    <xdr:clientData/>
  </xdr:twoCellAnchor>
  <xdr:twoCellAnchor>
    <xdr:from>
      <xdr:col>0</xdr:col>
      <xdr:colOff>579120</xdr:colOff>
      <xdr:row>12</xdr:row>
      <xdr:rowOff>495300</xdr:rowOff>
    </xdr:from>
    <xdr:to>
      <xdr:col>1</xdr:col>
      <xdr:colOff>2560320</xdr:colOff>
      <xdr:row>14</xdr:row>
      <xdr:rowOff>0</xdr:rowOff>
    </xdr:to>
    <xdr:sp macro="" textlink="">
      <xdr:nvSpPr>
        <xdr:cNvPr id="21" name="TextBox 20">
          <a:extLst>
            <a:ext uri="{FF2B5EF4-FFF2-40B4-BE49-F238E27FC236}">
              <a16:creationId xmlns:a16="http://schemas.microsoft.com/office/drawing/2014/main" id="{B7737F68-DBB4-4F1F-B6BD-1FEAA478439B}"/>
            </a:ext>
          </a:extLst>
        </xdr:cNvPr>
        <xdr:cNvSpPr txBox="1"/>
      </xdr:nvSpPr>
      <xdr:spPr>
        <a:xfrm>
          <a:off x="57912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Craven is from 2004 to 2019 lower than the rural and England situations.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288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Craven</v>
      </c>
      <c r="G12" s="88" t="str">
        <f>IFERROR(VLOOKUP(F12,GVA!B244:B552,1,FALSE),VLOOKUP(F12,GVA!B6:C230,2,FALSE))</f>
        <v>Craven</v>
      </c>
      <c r="H12" s="89" t="str">
        <f>IF(F12=G12,"",G12)</f>
        <v/>
      </c>
      <c r="I12" s="76">
        <f>IFERROR(VLOOKUP($F12,GVA!$B$7:$S$230,GVA!D$3,FALSE),VLOOKUP($F12,GVA!$B$244:$T$554,GVA!E$3,FALSE))</f>
        <v>19.63</v>
      </c>
      <c r="J12" s="77">
        <f>IFERROR(VLOOKUP($F12,GVA!$B$7:$S$230,GVA!E$3,FALSE),VLOOKUP($F12,GVA!$B$244:$T$554,GVA!F$3,FALSE))</f>
        <v>19.66</v>
      </c>
      <c r="K12" s="77">
        <f>IFERROR(VLOOKUP($F12,GVA!$B$7:$S$230,GVA!F$3,FALSE),VLOOKUP($F12,GVA!$B$244:$T$554,GVA!G$3,FALSE))</f>
        <v>19.29</v>
      </c>
      <c r="L12" s="77">
        <f>IFERROR(VLOOKUP($F12,GVA!$B$7:$S$230,GVA!G$3,FALSE),VLOOKUP($F12,GVA!$B$244:$T$554,GVA!H$3,FALSE))</f>
        <v>19.309999999999999</v>
      </c>
      <c r="M12" s="77">
        <f>IFERROR(VLOOKUP($F12,GVA!$B$7:$S$230,GVA!H$3,FALSE),VLOOKUP($F12,GVA!$B$244:$T$554,GVA!I$3,FALSE))</f>
        <v>19.75</v>
      </c>
      <c r="N12" s="77">
        <f>IFERROR(VLOOKUP($F12,GVA!$B$7:$S$230,GVA!I$3,FALSE),VLOOKUP($F12,GVA!$B$244:$T$554,GVA!J$3,FALSE))</f>
        <v>20.63</v>
      </c>
      <c r="O12" s="77">
        <f>IFERROR(VLOOKUP($F12,GVA!$B$7:$S$230,GVA!J$3,FALSE),VLOOKUP($F12,GVA!$B$244:$T$554,GVA!K$3,FALSE))</f>
        <v>21.61</v>
      </c>
      <c r="P12" s="77">
        <f>IFERROR(VLOOKUP($F12,GVA!$B$7:$S$230,GVA!K$3,FALSE),VLOOKUP($F12,GVA!$B$244:$T$554,GVA!L$3,FALSE))</f>
        <v>21.96</v>
      </c>
      <c r="Q12" s="77">
        <f>IFERROR(VLOOKUP($F12,GVA!$B$7:$S$230,GVA!L$3,FALSE),VLOOKUP($F12,GVA!$B$244:$T$554,GVA!M$3,FALSE))</f>
        <v>21.73</v>
      </c>
      <c r="R12" s="77">
        <f>IFERROR(VLOOKUP($F12,GVA!$B$7:$S$230,GVA!M$3,FALSE),VLOOKUP($F12,GVA!$B$244:$T$554,GVA!N$3,FALSE))</f>
        <v>21.44</v>
      </c>
      <c r="S12" s="77">
        <f>IFERROR(VLOOKUP($F12,GVA!$B$7:$S$230,GVA!N$3,FALSE),VLOOKUP($F12,GVA!$B$244:$T$554,GVA!O$3,FALSE))</f>
        <v>22.06</v>
      </c>
      <c r="T12" s="77">
        <f>IFERROR(VLOOKUP($F12,GVA!$B$7:$S$230,GVA!O$3,FALSE),VLOOKUP($F12,GVA!$B$244:$T$554,GVA!P$3,FALSE))</f>
        <v>23.3</v>
      </c>
      <c r="U12" s="77">
        <f>IFERROR(VLOOKUP($F12,GVA!$B$7:$S$230,GVA!P$3,FALSE),VLOOKUP($F12,GVA!$B$244:$T$554,GVA!Q$3,FALSE))</f>
        <v>24.61</v>
      </c>
      <c r="V12" s="77">
        <f>IFERROR(VLOOKUP($F12,GVA!$B$7:$S$230,GVA!Q$3,FALSE),VLOOKUP($F12,GVA!$B$244:$T$554,GVA!R$3,FALSE))</f>
        <v>25.53</v>
      </c>
      <c r="W12" s="77">
        <f>IFERROR(VLOOKUP($F12,GVA!$B$7:$S$230,GVA!R$3,FALSE),VLOOKUP($F12,GVA!$B$244:$T$554,GVA!S$3,FALSE))</f>
        <v>26.11</v>
      </c>
      <c r="X12" s="77">
        <f>IFERROR(VLOOKUP($F12,GVA!$B$7:$S$230,GVA!S$3,FALSE),VLOOKUP($F12,GVA!$B$244:$T$554,GVA!T$3,FALSE))</f>
        <v>26.47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Craven to Rural as a Region</v>
      </c>
      <c r="G15" s="122"/>
      <c r="H15" s="123"/>
      <c r="I15" s="74">
        <f>100*((I12-I13)/I13)</f>
        <v>-16.610447210183189</v>
      </c>
      <c r="J15" s="74">
        <f t="shared" ref="J15:X15" si="0">100*((J12-J13)/J13)</f>
        <v>-16.250481773738766</v>
      </c>
      <c r="K15" s="74">
        <f t="shared" si="0"/>
        <v>-20.630115648557748</v>
      </c>
      <c r="L15" s="74">
        <f t="shared" si="0"/>
        <v>-22.258008857192177</v>
      </c>
      <c r="M15" s="74">
        <f t="shared" si="0"/>
        <v>-21.827511626920725</v>
      </c>
      <c r="N15" s="74">
        <f t="shared" si="0"/>
        <v>-19.011454823317187</v>
      </c>
      <c r="O15" s="74">
        <f t="shared" si="0"/>
        <v>-16.208219279255136</v>
      </c>
      <c r="P15" s="74">
        <f t="shared" si="0"/>
        <v>-16.10200712248767</v>
      </c>
      <c r="Q15" s="74">
        <f t="shared" si="0"/>
        <v>-18.646877924856273</v>
      </c>
      <c r="R15" s="74">
        <f t="shared" si="0"/>
        <v>-21.100845085231406</v>
      </c>
      <c r="S15" s="74">
        <f t="shared" si="0"/>
        <v>-20.143763978849144</v>
      </c>
      <c r="T15" s="74">
        <f t="shared" si="0"/>
        <v>-17.22352861565528</v>
      </c>
      <c r="U15" s="74">
        <f t="shared" si="0"/>
        <v>-14.65832201493614</v>
      </c>
      <c r="V15" s="74">
        <f t="shared" si="0"/>
        <v>-13.81066254044168</v>
      </c>
      <c r="W15" s="74">
        <f t="shared" si="0"/>
        <v>-13.641428678303203</v>
      </c>
      <c r="X15" s="74">
        <f t="shared" si="0"/>
        <v>-13.358869349377139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Craven</v>
      </c>
      <c r="G20" s="88"/>
      <c r="H20" s="89"/>
      <c r="I20" s="80">
        <f>IF(VLOOKUP($F20,PAY!$A$11:$AE$349,4,FALSE)="-",#N/A,VLOOKUP($F20,PAY!$A$11:$AE$349,4,FALSE))</f>
        <v>409</v>
      </c>
      <c r="J20" s="80">
        <f>IF(VLOOKUP($F20,PAY!$A$11:$AE$349,6,FALSE)="-",#N/A,VLOOKUP($F20,PAY!$A$11:$AE$349,6,FALSE))</f>
        <v>417.8</v>
      </c>
      <c r="K20" s="80">
        <f>IF(VLOOKUP($F20,PAY!$A$11:$AE$349,8,FALSE)="-",#N/A,VLOOKUP($F20,PAY!$A$11:$AE$349,8,FALSE))</f>
        <v>387.6</v>
      </c>
      <c r="L20" s="80">
        <f>IF(VLOOKUP($F20,PAY!$A$11:$AE$349,10,FALSE)="-",#N/A,VLOOKUP($F20,PAY!$A$11:$AE$349,10,FALSE))</f>
        <v>431.1</v>
      </c>
      <c r="M20" s="80">
        <f>IF(VLOOKUP($F20,PAY!$A$11:$AE$349,12,FALSE)="-",#N/A,VLOOKUP($F20,PAY!$A$11:$AE$349,12,FALSE))</f>
        <v>432.1</v>
      </c>
      <c r="N20" s="80">
        <f>IF(VLOOKUP($F20,PAY!$A$11:$AE$349,14,FALSE)="-",#N/A,VLOOKUP($F20,PAY!$A$11:$AE$349,14,FALSE))</f>
        <v>427.7</v>
      </c>
      <c r="O20" s="80">
        <f>IF(VLOOKUP($F20,PAY!$A$11:$AE$349,16,FALSE)="-",#N/A,VLOOKUP($F20,PAY!$A$11:$AE$349,16,FALSE))</f>
        <v>476.1</v>
      </c>
      <c r="P20" s="80">
        <f>IF(VLOOKUP($F20,PAY!$A$11:$AE$349,18,FALSE)="-",#N/A,VLOOKUP($F20,PAY!$A$11:$AE$349,18,FALSE))</f>
        <v>423.6</v>
      </c>
      <c r="Q20" s="80">
        <f>IF(VLOOKUP($F20,PAY!$A$11:$AE$349,20,FALSE)="-",#N/A,VLOOKUP($F20,PAY!$A$11:$AE$349,20,FALSE))</f>
        <v>450.8</v>
      </c>
      <c r="R20" s="80">
        <f>IF(VLOOKUP($F20,PAY!$A$11:$AE$349,22,FALSE)="-",#N/A,VLOOKUP($F20,PAY!$A$11:$AE$349,22,FALSE))</f>
        <v>465.8</v>
      </c>
      <c r="S20" s="80">
        <f>IF(VLOOKUP($F20,PAY!$A$11:$AE$349,24,FALSE)="-",#N/A,VLOOKUP($F20,PAY!$A$11:$AE$349,24,FALSE))</f>
        <v>515.6</v>
      </c>
      <c r="T20" s="80">
        <f>IF(VLOOKUP($F20,PAY!$A$11:$AE$349,26,FALSE)="-",#N/A,VLOOKUP($F20,PAY!$A$11:$AE$349,26,FALSE))</f>
        <v>565.4</v>
      </c>
      <c r="U20" s="80">
        <f>IF(VLOOKUP($F20,PAY!$A$11:$AE$349,28,FALSE)="-",#N/A,VLOOKUP($F20,PAY!$A$11:$AE$349,28,FALSE))</f>
        <v>516.29999999999995</v>
      </c>
      <c r="V20" s="80">
        <f>IF(VLOOKUP($F20,PAY!$A$11:$AE$349,30,FALSE)="-",#N/A,VLOOKUP($F20,PAY!$A$11:$AE$349,30,FALSE))</f>
        <v>557</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Craven to Rural as a Region</v>
      </c>
      <c r="G23" s="122"/>
      <c r="H23" s="123"/>
      <c r="I23" s="74">
        <f>100*((I20-I21)/I21)</f>
        <v>-5.5410683380887766</v>
      </c>
      <c r="J23" s="74">
        <f t="shared" ref="J23:V23" si="2">100*((J20-J21)/J21)</f>
        <v>-4.3771814384619789</v>
      </c>
      <c r="K23" s="74">
        <f t="shared" si="2"/>
        <v>-13.503893968797421</v>
      </c>
      <c r="L23" s="74">
        <f t="shared" si="2"/>
        <v>-4.3388499393285462</v>
      </c>
      <c r="M23" s="74">
        <f t="shared" si="2"/>
        <v>-5.0836665350543111</v>
      </c>
      <c r="N23" s="74">
        <f t="shared" si="2"/>
        <v>-7.6585243204538882</v>
      </c>
      <c r="O23" s="74">
        <f t="shared" si="2"/>
        <v>1.1251996321928142</v>
      </c>
      <c r="P23" s="74">
        <f t="shared" si="2"/>
        <v>-10.787531090962892</v>
      </c>
      <c r="Q23" s="74">
        <f t="shared" si="2"/>
        <v>-7.9026923305688594</v>
      </c>
      <c r="R23" s="74">
        <f t="shared" si="2"/>
        <v>-7.5898092690950323</v>
      </c>
      <c r="S23" s="74">
        <f t="shared" si="2"/>
        <v>0.2282915589018433</v>
      </c>
      <c r="T23" s="74">
        <f t="shared" si="2"/>
        <v>5.9399027898292971</v>
      </c>
      <c r="U23" s="74">
        <f t="shared" si="2"/>
        <v>-2.7771853801301973</v>
      </c>
      <c r="V23" s="74">
        <f t="shared" si="2"/>
        <v>-1.285629181070685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Craven</v>
      </c>
      <c r="G28" s="88"/>
      <c r="H28" s="89"/>
      <c r="I28" s="76">
        <f>VLOOKUP($F28,EMPLOYMENT!$A$6:$BW$345,6,FALSE)</f>
        <v>79.3</v>
      </c>
      <c r="J28" s="77">
        <f>VLOOKUP($F28,EMPLOYMENT!$A$6:$BW$345,10,FALSE)</f>
        <v>82.3</v>
      </c>
      <c r="K28" s="77">
        <f>VLOOKUP($F28,EMPLOYMENT!$A$6:$BW$345,14,FALSE)</f>
        <v>78.8</v>
      </c>
      <c r="L28" s="77">
        <f>VLOOKUP($F28,EMPLOYMENT!$A$6:$BW$345,18,FALSE)</f>
        <v>79.5</v>
      </c>
      <c r="M28" s="77">
        <f>VLOOKUP($F28,EMPLOYMENT!$A$6:$BW$345,22,FALSE)</f>
        <v>71.599999999999994</v>
      </c>
      <c r="N28" s="77">
        <f>VLOOKUP($F28,EMPLOYMENT!$A$6:$BW$345,26,FALSE)</f>
        <v>67.8</v>
      </c>
      <c r="O28" s="77">
        <f>VLOOKUP($F28,EMPLOYMENT!$A$6:$BW$345,30,FALSE)</f>
        <v>80.400000000000006</v>
      </c>
      <c r="P28" s="77">
        <f>VLOOKUP($F28,EMPLOYMENT!$A$6:$BW$345,34,FALSE)</f>
        <v>73.5</v>
      </c>
      <c r="Q28" s="77">
        <f>VLOOKUP($F28,EMPLOYMENT!$A$6:$BW$345,38,FALSE)</f>
        <v>79.900000000000006</v>
      </c>
      <c r="R28" s="77">
        <f>VLOOKUP($F28,EMPLOYMENT!$A$6:$BW$345,42,FALSE)</f>
        <v>75</v>
      </c>
      <c r="S28" s="77">
        <f>VLOOKUP($F28,EMPLOYMENT!$A$6:$BW$345,46,FALSE)</f>
        <v>83.1</v>
      </c>
      <c r="T28" s="77">
        <f>VLOOKUP($F28,EMPLOYMENT!$A$6:$BW$345,50,FALSE)</f>
        <v>77.7</v>
      </c>
      <c r="U28" s="77">
        <f>VLOOKUP($F28,EMPLOYMENT!$A$6:$BW$345,54,FALSE)</f>
        <v>77.599999999999994</v>
      </c>
      <c r="V28" s="77">
        <f>VLOOKUP($F28,EMPLOYMENT!$A$6:$BW$345,58,FALSE)</f>
        <v>73</v>
      </c>
      <c r="W28" s="77">
        <f>VLOOKUP($F28,EMPLOYMENT!$A$6:$BW$345,62,FALSE)</f>
        <v>73.099999999999994</v>
      </c>
      <c r="X28" s="77">
        <f>VLOOKUP($F28,EMPLOYMENT!$A$6:$BW$345,66,FALSE)</f>
        <v>73.2</v>
      </c>
      <c r="Y28" s="77">
        <f>VLOOKUP($F28,EMPLOYMENT!$A$6:$BW$345,70,FALSE)</f>
        <v>82.5</v>
      </c>
      <c r="Z28" s="77">
        <f>VLOOKUP($F28,EMPLOYMENT!$A$6:$BW$345,74,FALSE)</f>
        <v>78.599999999999994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Craven to Rural as a Region</v>
      </c>
      <c r="G31" s="122"/>
      <c r="H31" s="123"/>
      <c r="I31" s="74">
        <f>(I28-I29)</f>
        <v>3.1886580805982589</v>
      </c>
      <c r="J31" s="74">
        <f t="shared" ref="J31:Z31" si="4">(J28-J29)</f>
        <v>5.9870245333170402</v>
      </c>
      <c r="K31" s="74">
        <f t="shared" si="4"/>
        <v>2.926811100513234</v>
      </c>
      <c r="L31" s="74">
        <f t="shared" si="4"/>
        <v>3.8595316973721623</v>
      </c>
      <c r="M31" s="74">
        <f t="shared" si="4"/>
        <v>-4.1355243733317479</v>
      </c>
      <c r="N31" s="74">
        <f t="shared" si="4"/>
        <v>-6.7095398428731841</v>
      </c>
      <c r="O31" s="74">
        <f t="shared" si="4"/>
        <v>6.8528668610301366</v>
      </c>
      <c r="P31" s="74">
        <f t="shared" si="4"/>
        <v>-0.23429540327761345</v>
      </c>
      <c r="Q31" s="74">
        <f t="shared" si="4"/>
        <v>5.8668425245374323</v>
      </c>
      <c r="R31" s="74">
        <f t="shared" si="4"/>
        <v>0.25552507009979308</v>
      </c>
      <c r="S31" s="74">
        <f t="shared" si="4"/>
        <v>6.9911396599243858</v>
      </c>
      <c r="T31" s="74">
        <f t="shared" si="4"/>
        <v>0.50946802439098349</v>
      </c>
      <c r="U31" s="74">
        <f t="shared" si="4"/>
        <v>0.62836751829195236</v>
      </c>
      <c r="V31" s="74">
        <f t="shared" si="4"/>
        <v>-5.0327868852458977</v>
      </c>
      <c r="W31" s="74">
        <f t="shared" si="4"/>
        <v>-4.9481568934141507</v>
      </c>
      <c r="X31" s="74">
        <f t="shared" si="4"/>
        <v>-5.3912993789567025</v>
      </c>
      <c r="Y31" s="74">
        <f t="shared" si="4"/>
        <v>5.4856537038707955</v>
      </c>
      <c r="Z31" s="74">
        <f t="shared" si="4"/>
        <v>2.4442419221209519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Craven</v>
      </c>
      <c r="G36" s="88" t="str">
        <f>IFERROR(VLOOKUP(F36,GDHI!B338:C574,2,FALSE),VLOOKUP(F36,GDHI!C3:C336,1,FALSE))</f>
        <v>Craven</v>
      </c>
      <c r="H36" s="89" t="str">
        <f>IF(F36=G36,"",G36)</f>
        <v/>
      </c>
      <c r="I36" s="83">
        <f>IFERROR(VLOOKUP($F36,GDHI!$B$338:$U$574,GDHI!G$578,FALSE),VLOOKUP($F36,GDHI!$C$3:$U$336,GDHI!F$578,FALSE))</f>
        <v>14120</v>
      </c>
      <c r="J36" s="84">
        <f>IFERROR(VLOOKUP($F36,GDHI!$B$338:$U$574,GDHI!H$578,FALSE),VLOOKUP($F36,GDHI!$C$3:$U$336,GDHI!G$578,FALSE))</f>
        <v>14968</v>
      </c>
      <c r="K36" s="84">
        <f>IFERROR(VLOOKUP($F36,GDHI!$B$338:$U$574,GDHI!I$578,FALSE),VLOOKUP($F36,GDHI!$C$3:$U$336,GDHI!H$578,FALSE))</f>
        <v>15977</v>
      </c>
      <c r="L36" s="84">
        <f>IFERROR(VLOOKUP($F36,GDHI!$B$338:$U$574,GDHI!J$578,FALSE),VLOOKUP($F36,GDHI!$C$3:$U$336,GDHI!I$578,FALSE))</f>
        <v>16391</v>
      </c>
      <c r="M36" s="84">
        <f>IFERROR(VLOOKUP($F36,GDHI!$B$338:$U$574,GDHI!K$578,FALSE),VLOOKUP($F36,GDHI!$C$3:$U$336,GDHI!J$578,FALSE))</f>
        <v>16824</v>
      </c>
      <c r="N36" s="84">
        <f>IFERROR(VLOOKUP($F36,GDHI!$B$338:$U$574,GDHI!L$578,FALSE),VLOOKUP($F36,GDHI!$C$3:$U$336,GDHI!K$578,FALSE))</f>
        <v>17709</v>
      </c>
      <c r="O36" s="84">
        <f>IFERROR(VLOOKUP($F36,GDHI!$B$338:$U$574,GDHI!M$578,FALSE),VLOOKUP($F36,GDHI!$C$3:$U$336,GDHI!L$578,FALSE))</f>
        <v>17692</v>
      </c>
      <c r="P36" s="84">
        <f>IFERROR(VLOOKUP($F36,GDHI!$B$338:$U$574,GDHI!N$578,FALSE),VLOOKUP($F36,GDHI!$C$3:$U$336,GDHI!M$578,FALSE))</f>
        <v>18103</v>
      </c>
      <c r="Q36" s="84">
        <f>IFERROR(VLOOKUP($F36,GDHI!$B$338:$U$574,GDHI!O$578,FALSE),VLOOKUP($F36,GDHI!$C$3:$U$336,GDHI!N$578,FALSE))</f>
        <v>18865</v>
      </c>
      <c r="R36" s="84">
        <f>IFERROR(VLOOKUP($F36,GDHI!$B$338:$U$574,GDHI!P$578,FALSE),VLOOKUP($F36,GDHI!$C$3:$U$336,GDHI!O$578,FALSE))</f>
        <v>19123</v>
      </c>
      <c r="S36" s="84">
        <f>IFERROR(VLOOKUP($F36,GDHI!$B$338:$U$574,GDHI!Q$578,FALSE),VLOOKUP($F36,GDHI!$C$3:$U$336,GDHI!P$578,FALSE))</f>
        <v>19315</v>
      </c>
      <c r="T36" s="84">
        <f>IFERROR(VLOOKUP($F36,GDHI!$B$338:$U$574,GDHI!R$578,FALSE),VLOOKUP($F36,GDHI!$C$3:$U$336,GDHI!Q$578,FALSE))</f>
        <v>20542</v>
      </c>
      <c r="U36" s="84">
        <f>IFERROR(VLOOKUP($F36,GDHI!$B$338:$U$574,GDHI!S$578,FALSE),VLOOKUP($F36,GDHI!$C$3:$U$336,GDHI!R$578,FALSE))</f>
        <v>20524</v>
      </c>
      <c r="V36" s="84">
        <f>IFERROR(VLOOKUP($F36,GDHI!$B$338:$U$574,GDHI!T$578,FALSE),VLOOKUP($F36,GDHI!$C$3:$U$336,GDHI!S$578,FALSE))</f>
        <v>21074</v>
      </c>
      <c r="W36" s="84">
        <f>IFERROR(VLOOKUP($F36,GDHI!$B$338:$U$574,GDHI!U$578,FALSE),VLOOKUP($F36,GDHI!$C$3:$U$336,GDHI!T$578,FALSE))</f>
        <v>21855</v>
      </c>
      <c r="X36" s="84">
        <f>IFERROR(VLOOKUP($F36,GDHI!$B$338:$U$574,GDHI!V$578,FALSE),VLOOKUP($F36,GDHI!$C$3:$U$336,GDHI!U$578,FALSE))</f>
        <v>22181</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Craven to Rural as a Region</v>
      </c>
      <c r="G39" s="122"/>
      <c r="H39" s="123"/>
      <c r="I39" s="74">
        <f>100*((I36-I37)/I37)</f>
        <v>-4.0076141269247767</v>
      </c>
      <c r="J39" s="74">
        <f t="shared" ref="J39:X39" si="6">100*((J36-J37)/J37)</f>
        <v>-2.4341943428978987</v>
      </c>
      <c r="K39" s="74">
        <f t="shared" si="6"/>
        <v>0.33170582918608088</v>
      </c>
      <c r="L39" s="74">
        <f t="shared" si="6"/>
        <v>-1.0693907641369382</v>
      </c>
      <c r="M39" s="74">
        <f t="shared" si="6"/>
        <v>-1.4028240668711698</v>
      </c>
      <c r="N39" s="74">
        <f t="shared" si="6"/>
        <v>2.4060911259426958</v>
      </c>
      <c r="O39" s="74">
        <f t="shared" si="6"/>
        <v>1.0514291154001691</v>
      </c>
      <c r="P39" s="74">
        <f t="shared" si="6"/>
        <v>1.7019751151013545</v>
      </c>
      <c r="Q39" s="74">
        <f t="shared" si="6"/>
        <v>2.7149796405695281</v>
      </c>
      <c r="R39" s="74">
        <f t="shared" si="6"/>
        <v>1.3195947296946928</v>
      </c>
      <c r="S39" s="74">
        <f t="shared" si="6"/>
        <v>-0.41779524166388671</v>
      </c>
      <c r="T39" s="74">
        <f t="shared" si="6"/>
        <v>0.40884444708240847</v>
      </c>
      <c r="U39" s="74">
        <f t="shared" si="6"/>
        <v>-0.48923746834040882</v>
      </c>
      <c r="V39" s="74">
        <f t="shared" si="6"/>
        <v>0.51757394947819491</v>
      </c>
      <c r="W39" s="74">
        <f t="shared" si="6"/>
        <v>6.0063726414623639E-2</v>
      </c>
      <c r="X39" s="74">
        <f t="shared" si="6"/>
        <v>-0.37785967915880347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Craven</v>
      </c>
      <c r="G44" s="88"/>
      <c r="H44" s="89"/>
      <c r="I44" s="76">
        <f>VLOOKUP($F44,'LOW PAID'!$A$9:$N$444,6,FALSE)</f>
        <v>28.1</v>
      </c>
      <c r="J44" s="77">
        <f>VLOOKUP($F44,'LOW PAID'!$P$9:$W$444,6,FALSE)</f>
        <v>26.4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Craven to Rural as a Region</v>
      </c>
      <c r="G47" s="122"/>
      <c r="H47" s="123"/>
      <c r="I47" s="74">
        <f>(I44-I45)</f>
        <v>2.9061253217868845</v>
      </c>
      <c r="J47" s="74">
        <f>(J44-J45)</f>
        <v>0.71388349096994475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Craven</v>
      </c>
      <c r="G52" s="88"/>
      <c r="H52" s="89"/>
      <c r="I52" s="76">
        <f>VLOOKUP($F52,INACTIVITY!$A$6:$BW$345,6,FALSE)</f>
        <v>19</v>
      </c>
      <c r="J52" s="77">
        <f>VLOOKUP($F52,INACTIVITY!$A$6:$BW$345,10,FALSE)</f>
        <v>16.3</v>
      </c>
      <c r="K52" s="77">
        <f>VLOOKUP($F52,INACTIVITY!$A$6:$BW$345,14,FALSE)</f>
        <v>17.899999999999999</v>
      </c>
      <c r="L52" s="77">
        <f>VLOOKUP($F52,INACTIVITY!$A$6:$BW$345,18,FALSE)</f>
        <v>19.2</v>
      </c>
      <c r="M52" s="77">
        <f>VLOOKUP($F52,INACTIVITY!$A$6:$BW$345,22,FALSE)</f>
        <v>24.6</v>
      </c>
      <c r="N52" s="77">
        <f>VLOOKUP($F52,INACTIVITY!$A$6:$BW$345,26,FALSE)</f>
        <v>29.1</v>
      </c>
      <c r="O52" s="77">
        <f>VLOOKUP($F52,INACTIVITY!$A$6:$BW$345,30,FALSE)</f>
        <v>16.5</v>
      </c>
      <c r="P52" s="77">
        <f>VLOOKUP($F52,INACTIVITY!$A$6:$BW$345,34,FALSE)</f>
        <v>18.899999999999999</v>
      </c>
      <c r="Q52" s="77">
        <f>VLOOKUP($F52,INACTIVITY!$A$6:$BW$345,38,FALSE)</f>
        <v>18.3</v>
      </c>
      <c r="R52" s="77">
        <f>VLOOKUP($F52,INACTIVITY!$A$6:$BW$345,42,FALSE)</f>
        <v>20.399999999999999</v>
      </c>
      <c r="S52" s="77">
        <f>VLOOKUP($F52,INACTIVITY!$A$6:$BW$345,46,FALSE)</f>
        <v>16.899999999999999</v>
      </c>
      <c r="T52" s="77">
        <f>VLOOKUP($F52,INACTIVITY!$A$6:$BW$345,50,FALSE)</f>
        <v>22.3</v>
      </c>
      <c r="U52" s="77">
        <f>VLOOKUP($F52,INACTIVITY!$A$6:$BW$345,54,FALSE)</f>
        <v>21.1</v>
      </c>
      <c r="V52" s="77">
        <f>VLOOKUP($F52,INACTIVITY!$A$6:$BW$345,58,FALSE)</f>
        <v>24.7</v>
      </c>
      <c r="W52" s="77">
        <f>VLOOKUP($F52,INACTIVITY!$A$6:$BW$345,62,FALSE)</f>
        <v>24.6</v>
      </c>
      <c r="X52" s="77">
        <f>VLOOKUP($F52,INACTIVITY!$A$6:$BW$345,66,FALSE)</f>
        <v>26.8</v>
      </c>
      <c r="Y52" s="77">
        <f>VLOOKUP($F52,INACTIVITY!$A$6:$BW$345,70,FALSE)</f>
        <v>17.5</v>
      </c>
      <c r="Z52" s="77">
        <f>VLOOKUP($F52,INACTIVITY!$A$6:$BW$345,74,FALSE)</f>
        <v>20.7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Craven to Rural as a Region</v>
      </c>
      <c r="G55" s="122"/>
      <c r="H55" s="123"/>
      <c r="I55" s="74">
        <f>(I52-I53)</f>
        <v>-2.3956445716102373</v>
      </c>
      <c r="J55" s="74">
        <f t="shared" ref="J55:Z55" si="10">(J52-J53)</f>
        <v>-4.7085227272727259</v>
      </c>
      <c r="K55" s="74">
        <f t="shared" si="10"/>
        <v>-2.9624653934587784</v>
      </c>
      <c r="L55" s="74">
        <f t="shared" si="10"/>
        <v>-2.11406533153664</v>
      </c>
      <c r="M55" s="74">
        <f t="shared" si="10"/>
        <v>3.7649976891079966</v>
      </c>
      <c r="N55" s="74">
        <f t="shared" si="10"/>
        <v>8.166856242079561</v>
      </c>
      <c r="O55" s="74">
        <f t="shared" si="10"/>
        <v>-5.1919371275051738</v>
      </c>
      <c r="P55" s="74">
        <f t="shared" si="10"/>
        <v>-2.5942457807534502</v>
      </c>
      <c r="Q55" s="74">
        <f t="shared" si="10"/>
        <v>-2.8825487944890931</v>
      </c>
      <c r="R55" s="74">
        <f t="shared" si="10"/>
        <v>-0.37459309743877256</v>
      </c>
      <c r="S55" s="74">
        <f t="shared" si="10"/>
        <v>-3.3732104559724014</v>
      </c>
      <c r="T55" s="74">
        <f t="shared" si="10"/>
        <v>2.6038053165930428</v>
      </c>
      <c r="U55" s="74">
        <f t="shared" si="10"/>
        <v>1.2475706529305306</v>
      </c>
      <c r="V55" s="74">
        <f t="shared" si="10"/>
        <v>5.4467226657196228</v>
      </c>
      <c r="W55" s="74">
        <f t="shared" si="10"/>
        <v>5.4230439908171526</v>
      </c>
      <c r="X55" s="74">
        <f t="shared" si="10"/>
        <v>7.9479350506350706</v>
      </c>
      <c r="Y55" s="74">
        <f t="shared" si="10"/>
        <v>-2.272582721871462</v>
      </c>
      <c r="Z55" s="74">
        <f t="shared" si="10"/>
        <v>-0.38517977563007122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Craven</v>
      </c>
      <c r="G60" s="88"/>
      <c r="H60" s="89"/>
      <c r="I60" s="76">
        <f>VLOOKUP($F60,DISABILITY!$A$718:$I$1052,DISABILITY!B$1053,FALSE)</f>
        <v>15.800000000000011</v>
      </c>
      <c r="J60" s="77">
        <f>VLOOKUP($F60,DISABILITY!$A$718:$I$1052,DISABILITY!C$1053,FALSE)</f>
        <v>17.099999999999994</v>
      </c>
      <c r="K60" s="77">
        <f>VLOOKUP($F60,DISABILITY!$A$718:$I$1052,DISABILITY!D$1053,FALSE)</f>
        <v>17.599999999999994</v>
      </c>
      <c r="L60" s="77">
        <f>VLOOKUP($F60,DISABILITY!$A$718:$I$1052,DISABILITY!E$1053,FALSE)</f>
        <v>18.900000000000006</v>
      </c>
      <c r="M60" s="77">
        <f>VLOOKUP($F60,DISABILITY!$A$718:$I$1052,DISABILITY!F$1053,FALSE)</f>
        <v>24.199999999999996</v>
      </c>
      <c r="N60" s="77">
        <f>VLOOKUP($F60,DISABILITY!$A$718:$I$1052,DISABILITY!G$1053,FALSE)</f>
        <v>39.299999999999997</v>
      </c>
      <c r="O60" s="77">
        <f>VLOOKUP($F60,DISABILITY!$A$718:$I$1052,DISABILITY!H$1053,FALSE)</f>
        <v>-2.7000000000000028</v>
      </c>
      <c r="P60" s="77">
        <f>VLOOKUP($F60,DISABILITY!$A$718:$I$1052,DISABILITY!I$1053,FALSE)</f>
        <v>13.699999999999989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Craven to Rural as a Region</v>
      </c>
      <c r="G63" s="122"/>
      <c r="H63" s="123"/>
      <c r="I63" s="74">
        <f>(I60-I61)</f>
        <v>-11.620156540647237</v>
      </c>
      <c r="J63" s="74">
        <f t="shared" ref="J63:P63" si="12">(J60-J61)</f>
        <v>-10.219044407051193</v>
      </c>
      <c r="K63" s="74">
        <f t="shared" si="12"/>
        <v>-10.519128361498211</v>
      </c>
      <c r="L63" s="74">
        <f t="shared" si="12"/>
        <v>-7.0909345389966703</v>
      </c>
      <c r="M63" s="74">
        <f t="shared" si="12"/>
        <v>-1.2752258186661223</v>
      </c>
      <c r="N63" s="74">
        <f t="shared" si="12"/>
        <v>13.768752314558014</v>
      </c>
      <c r="O63" s="74">
        <f t="shared" si="12"/>
        <v>-26.497222287996948</v>
      </c>
      <c r="P63" s="74">
        <f t="shared" si="12"/>
        <v>-11.654177930342186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Craven</v>
      </c>
      <c r="G68" s="88"/>
      <c r="H68" s="89"/>
      <c r="I68" s="76" t="str">
        <f>VLOOKUP($F68,'WORKLESS HOUSEHOLDS'!$DW$4:$EC$397,7,FALSE)</f>
        <v>*</v>
      </c>
      <c r="J68" s="77">
        <f>VLOOKUP($F68,'WORKLESS HOUSEHOLDS'!$DN$4:$DT$397,7,FALSE)</f>
        <v>7.0713357659122549</v>
      </c>
      <c r="K68" s="77">
        <f>VLOOKUP($F68,'WORKLESS HOUSEHOLDS'!$DE$4:$DK$397,7,FALSE)</f>
        <v>20.745329963573564</v>
      </c>
      <c r="L68" s="77">
        <f>VLOOKUP($F68,'WORKLESS HOUSEHOLDS'!$CV$4:$DB$397,7,FALSE)</f>
        <v>9.2097362399583815</v>
      </c>
      <c r="M68" s="77">
        <f>VLOOKUP($F68,'WORKLESS HOUSEHOLDS'!$CM$4:$CS$397,7,FALSE)</f>
        <v>8.0046139961162908</v>
      </c>
      <c r="N68" s="77">
        <f>VLOOKUP($F68,'WORKLESS HOUSEHOLDS'!$CD$4:$CJ$397,7,FALSE)</f>
        <v>8.0791805731384496</v>
      </c>
      <c r="O68" s="77">
        <f>VLOOKUP($F68,'WORKLESS HOUSEHOLDS'!$BU$4:$CA$397,7,FALSE)</f>
        <v>21.93163569626061</v>
      </c>
      <c r="P68" s="77">
        <f>VLOOKUP($F68,'WORKLESS HOUSEHOLDS'!$BL$4:$BR$397,7,FALSE)</f>
        <v>14.408973252804142</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18.989019310867093</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Craven to Rural as a Region</v>
      </c>
      <c r="G71" s="122"/>
      <c r="H71" s="123"/>
      <c r="I71" s="74" t="e">
        <f>(I68-I69)</f>
        <v>#VALUE!</v>
      </c>
      <c r="J71" s="74">
        <f t="shared" ref="J71:W71" si="14">(J68-J69)</f>
        <v>-3.8398190715627694</v>
      </c>
      <c r="K71" s="74">
        <f t="shared" si="14"/>
        <v>10.45208423441772</v>
      </c>
      <c r="L71" s="74">
        <f t="shared" si="14"/>
        <v>-1.7562704213713509</v>
      </c>
      <c r="M71" s="74">
        <f t="shared" si="14"/>
        <v>-3.6891651850721825</v>
      </c>
      <c r="N71" s="74">
        <f t="shared" si="14"/>
        <v>-3.8219191061169315</v>
      </c>
      <c r="O71" s="74">
        <f t="shared" si="14"/>
        <v>10.896382448518098</v>
      </c>
      <c r="P71" s="74">
        <f t="shared" si="14"/>
        <v>4.7174753670363039</v>
      </c>
      <c r="Q71" s="74" t="e">
        <f t="shared" si="14"/>
        <v>#VALUE!</v>
      </c>
      <c r="R71" s="74" t="e">
        <f t="shared" si="14"/>
        <v>#VALUE!</v>
      </c>
      <c r="S71" s="74" t="e">
        <f t="shared" si="14"/>
        <v>#VALUE!</v>
      </c>
      <c r="T71" s="74" t="e">
        <f t="shared" si="14"/>
        <v>#VALUE!</v>
      </c>
      <c r="U71" s="74">
        <f t="shared" si="14"/>
        <v>8.2269691461876171</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Craven</v>
      </c>
      <c r="G76" s="88"/>
      <c r="H76" s="89"/>
      <c r="I76" s="76">
        <f>VLOOKUP($F76,'SKILLED EMPLOYMENT'!$A$1506:$BW$1841,6,FALSE)</f>
        <v>57.699999999999996</v>
      </c>
      <c r="J76" s="77">
        <f>VLOOKUP($F76,'SKILLED EMPLOYMENT'!$A$1506:$BW$1841,10,FALSE)</f>
        <v>57.400000000000006</v>
      </c>
      <c r="K76" s="77">
        <f>VLOOKUP($F76,'SKILLED EMPLOYMENT'!$A$1506:$BW$1841,14,FALSE)</f>
        <v>51.9</v>
      </c>
      <c r="L76" s="77">
        <f>VLOOKUP($F76,'SKILLED EMPLOYMENT'!$A$1506:$BW$1841,18,FALSE)</f>
        <v>56</v>
      </c>
      <c r="M76" s="77">
        <f>VLOOKUP($F76,'SKILLED EMPLOYMENT'!$A$1506:$BW$1841,22,FALSE)</f>
        <v>66.900000000000006</v>
      </c>
      <c r="N76" s="77">
        <f>VLOOKUP($F76,'SKILLED EMPLOYMENT'!$A$1506:$BW$1841,26,FALSE)</f>
        <v>45.7</v>
      </c>
      <c r="O76" s="77">
        <f>VLOOKUP($F76,'SKILLED EMPLOYMENT'!$A$1506:$BW$1841,30,FALSE)</f>
        <v>42.900000000000006</v>
      </c>
      <c r="P76" s="77">
        <f>VLOOKUP($F76,'SKILLED EMPLOYMENT'!$A$1506:$BW$1841,34,FALSE)</f>
        <v>58.8</v>
      </c>
      <c r="Q76" s="77">
        <f>VLOOKUP($F76,'SKILLED EMPLOYMENT'!$A$1506:$BW$1841,38,FALSE)</f>
        <v>55.800000000000004</v>
      </c>
      <c r="R76" s="77">
        <f>VLOOKUP($F76,'SKILLED EMPLOYMENT'!$A$1506:$BW$1841,42,FALSE)</f>
        <v>62.7</v>
      </c>
      <c r="S76" s="77">
        <f>VLOOKUP($F76,'SKILLED EMPLOYMENT'!$A$1506:$BW$1841,46,FALSE)</f>
        <v>62.499999999999993</v>
      </c>
      <c r="T76" s="77">
        <f>VLOOKUP($F76,'SKILLED EMPLOYMENT'!$A$1506:$BW$1841,50,FALSE)</f>
        <v>71.099999999999994</v>
      </c>
      <c r="U76" s="77">
        <f>VLOOKUP($F76,'SKILLED EMPLOYMENT'!$A$1506:$BW$1841,54,FALSE)</f>
        <v>57.900000000000006</v>
      </c>
      <c r="V76" s="77">
        <f>VLOOKUP($F76,'SKILLED EMPLOYMENT'!$A$1506:$BW$1841,58,FALSE)</f>
        <v>66.2</v>
      </c>
      <c r="W76" s="77">
        <f>VLOOKUP($F76,'SKILLED EMPLOYMENT'!$A$1506:$BW$1841,62,FALSE)</f>
        <v>66.7</v>
      </c>
      <c r="X76" s="77">
        <f>VLOOKUP($F76,'SKILLED EMPLOYMENT'!$A$1506:$BW$1841,66,FALSE)</f>
        <v>62.5</v>
      </c>
      <c r="Y76" s="77">
        <f>VLOOKUP($F76,'SKILLED EMPLOYMENT'!$A$1506:$BW$1841,70,FALSE)</f>
        <v>60</v>
      </c>
      <c r="Z76" s="77">
        <f>VLOOKUP($F76,'SKILLED EMPLOYMENT'!$A$1506:$BW$1841,74,FALSE)</f>
        <v>76.7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Craven to Rural as a Region</v>
      </c>
      <c r="G79" s="122"/>
      <c r="H79" s="123"/>
      <c r="I79" s="74">
        <f>(I76-I77)</f>
        <v>4.9999999999999929</v>
      </c>
      <c r="J79" s="74">
        <f t="shared" ref="J79:Z79" si="17">(J76-J77)</f>
        <v>4.5000000000000071</v>
      </c>
      <c r="K79" s="74">
        <f t="shared" si="17"/>
        <v>-1.6000000000000014</v>
      </c>
      <c r="L79" s="74">
        <f t="shared" si="17"/>
        <v>2</v>
      </c>
      <c r="M79" s="74">
        <f t="shared" si="17"/>
        <v>12.800000000000004</v>
      </c>
      <c r="N79" s="74">
        <f t="shared" si="17"/>
        <v>-8.6999999999999957</v>
      </c>
      <c r="O79" s="74">
        <f t="shared" si="17"/>
        <v>-12.499999999999993</v>
      </c>
      <c r="P79" s="74">
        <f t="shared" si="17"/>
        <v>3.1999999999999957</v>
      </c>
      <c r="Q79" s="74">
        <f t="shared" si="17"/>
        <v>0.40000000000000568</v>
      </c>
      <c r="R79" s="74">
        <f t="shared" si="17"/>
        <v>6.5</v>
      </c>
      <c r="S79" s="74">
        <f t="shared" si="17"/>
        <v>6.2999999999999901</v>
      </c>
      <c r="T79" s="74">
        <f t="shared" si="17"/>
        <v>14.299999999999997</v>
      </c>
      <c r="U79" s="74">
        <f t="shared" si="17"/>
        <v>1.3000000000000043</v>
      </c>
      <c r="V79" s="74">
        <f t="shared" si="17"/>
        <v>9.1000000000000014</v>
      </c>
      <c r="W79" s="74">
        <f t="shared" si="17"/>
        <v>8.9000000000000057</v>
      </c>
      <c r="X79" s="74">
        <f t="shared" si="17"/>
        <v>3.7000000000000028</v>
      </c>
      <c r="Y79" s="74">
        <f t="shared" si="17"/>
        <v>1.2999999999999972</v>
      </c>
      <c r="Z79" s="74">
        <f t="shared" si="17"/>
        <v>18.300000000000004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vnOkURIM8FDVc+Ywb4heZQLGsZy6NN0I7m/9BpfHukJOPc5ggoL/MsrJZ6N4KiTTjgydjY5konp9t5z4SslWOQ==" saltValue="O8iUQWom86dpo532kbCAb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2022-08-02T11:01:23Z</dcterms:modified>
</cp:coreProperties>
</file>