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0" documentId="8_{1B9005BA-8C07-4B9A-8360-7E0CA36B2CD9}" xr6:coauthVersionLast="47" xr6:coauthVersionMax="47" xr10:uidLastSave="{1D742E2E-35DF-475F-9DE0-CE93CC3B1E25}"/>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<sst xmlns="http://schemas.openxmlformats.org/spreadsheetml/2006/main" count="32859" uniqueCount="1676">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</sst>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Cumbria</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20.89</c:v>
                </c:pt>
                <c:pt idx="1">
                  <c:v>23.62</c:v>
                </c:pt>
                <c:pt idx="2">
                  <c:v>24.79</c:v>
                </c:pt>
                <c:pt idx="3">
                  <c:v>22.79</c:v>
                </c:pt>
                <c:pt idx="4">
                  <c:v>24.74</c:v>
                </c:pt>
                <c:pt idx="5">
                  <c:v>24.85</c:v>
                </c:pt>
                <c:pt idx="6">
                  <c:v>23.69</c:v>
                </c:pt>
                <c:pt idx="7">
                  <c:v>26.31</c:v>
                </c:pt>
                <c:pt idx="8">
                  <c:v>25.78</c:v>
                </c:pt>
                <c:pt idx="9">
                  <c:v>26.78</c:v>
                </c:pt>
                <c:pt idx="10">
                  <c:v>26.76</c:v>
                </c:pt>
                <c:pt idx="11">
                  <c:v>28.22</c:v>
                </c:pt>
                <c:pt idx="12">
                  <c:v>28.37</c:v>
                </c:pt>
                <c:pt idx="13">
                  <c:v>28.35</c:v>
                </c:pt>
                <c:pt idx="14">
                  <c:v>29.4</c:v>
                </c:pt>
                <c:pt idx="15">
                  <c:v>29.67</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Cumbria</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459.5</c:v>
                </c:pt>
                <c:pt idx="1">
                  <c:v>456.8</c:v>
                </c:pt>
                <c:pt idx="2">
                  <c:v>484.8</c:v>
                </c:pt>
                <c:pt idx="3">
                  <c:v>458.9</c:v>
                </c:pt>
                <c:pt idx="4">
                  <c:v>487.6</c:v>
                </c:pt>
                <c:pt idx="5">
                  <c:v>517.5</c:v>
                </c:pt>
                <c:pt idx="6">
                  <c:v>507.7</c:v>
                </c:pt>
                <c:pt idx="7">
                  <c:v>497.7</c:v>
                </c:pt>
                <c:pt idx="8">
                  <c:v>523.70000000000005</c:v>
                </c:pt>
                <c:pt idx="9">
                  <c:v>519.70000000000005</c:v>
                </c:pt>
                <c:pt idx="10">
                  <c:v>558.1</c:v>
                </c:pt>
                <c:pt idx="11">
                  <c:v>573.4</c:v>
                </c:pt>
                <c:pt idx="12">
                  <c:v>574.9</c:v>
                </c:pt>
                <c:pt idx="13">
                  <c:v>586.29999999999995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Cumbria</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73.3</c:v>
                </c:pt>
                <c:pt idx="1">
                  <c:v>73.599999999999994</c:v>
                </c:pt>
                <c:pt idx="2">
                  <c:v>73.8</c:v>
                </c:pt>
                <c:pt idx="3">
                  <c:v>74.2</c:v>
                </c:pt>
                <c:pt idx="4">
                  <c:v>75.7</c:v>
                </c:pt>
                <c:pt idx="5">
                  <c:v>74.400000000000006</c:v>
                </c:pt>
                <c:pt idx="6">
                  <c:v>73.400000000000006</c:v>
                </c:pt>
                <c:pt idx="7">
                  <c:v>73</c:v>
                </c:pt>
                <c:pt idx="8">
                  <c:v>74.7</c:v>
                </c:pt>
                <c:pt idx="9">
                  <c:v>74.3</c:v>
                </c:pt>
                <c:pt idx="10">
                  <c:v>74.900000000000006</c:v>
                </c:pt>
                <c:pt idx="11">
                  <c:v>77.900000000000006</c:v>
                </c:pt>
                <c:pt idx="12">
                  <c:v>75.599999999999994</c:v>
                </c:pt>
                <c:pt idx="13">
                  <c:v>78</c:v>
                </c:pt>
                <c:pt idx="14">
                  <c:v>79.3</c:v>
                </c:pt>
                <c:pt idx="15">
                  <c:v>78.599999999999994</c:v>
                </c:pt>
                <c:pt idx="16">
                  <c:v>77.099999999999994</c:v>
                </c:pt>
                <c:pt idx="17">
                  <c:v>75.7</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Cumbria</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13163</c:v>
                </c:pt>
                <c:pt idx="1">
                  <c:v>13627</c:v>
                </c:pt>
                <c:pt idx="2">
                  <c:v>14134</c:v>
                </c:pt>
                <c:pt idx="3">
                  <c:v>14756</c:v>
                </c:pt>
                <c:pt idx="4">
                  <c:v>15028</c:v>
                </c:pt>
                <c:pt idx="5">
                  <c:v>15629</c:v>
                </c:pt>
                <c:pt idx="6">
                  <c:v>16118</c:v>
                </c:pt>
                <c:pt idx="7">
                  <c:v>16232</c:v>
                </c:pt>
                <c:pt idx="8">
                  <c:v>17015</c:v>
                </c:pt>
                <c:pt idx="9">
                  <c:v>17521</c:v>
                </c:pt>
                <c:pt idx="10">
                  <c:v>17966</c:v>
                </c:pt>
                <c:pt idx="11">
                  <c:v>18806</c:v>
                </c:pt>
                <c:pt idx="12">
                  <c:v>18878</c:v>
                </c:pt>
                <c:pt idx="13">
                  <c:v>19229</c:v>
                </c:pt>
                <c:pt idx="14">
                  <c:v>19763</c:v>
                </c:pt>
                <c:pt idx="15">
                  <c:v>20232</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Cumbria</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26.6</c:v>
                </c:pt>
                <c:pt idx="1">
                  <c:v>24.4</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Cumbria</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23.9</c:v>
                </c:pt>
                <c:pt idx="1">
                  <c:v>23.4</c:v>
                </c:pt>
                <c:pt idx="2">
                  <c:v>22.7</c:v>
                </c:pt>
                <c:pt idx="3">
                  <c:v>23</c:v>
                </c:pt>
                <c:pt idx="4">
                  <c:v>22</c:v>
                </c:pt>
                <c:pt idx="5">
                  <c:v>20.7</c:v>
                </c:pt>
                <c:pt idx="6">
                  <c:v>21.1</c:v>
                </c:pt>
                <c:pt idx="7">
                  <c:v>22</c:v>
                </c:pt>
                <c:pt idx="8">
                  <c:v>20.7</c:v>
                </c:pt>
                <c:pt idx="9">
                  <c:v>21.5</c:v>
                </c:pt>
                <c:pt idx="10">
                  <c:v>20.6</c:v>
                </c:pt>
                <c:pt idx="11">
                  <c:v>19</c:v>
                </c:pt>
                <c:pt idx="12">
                  <c:v>21.1</c:v>
                </c:pt>
                <c:pt idx="13">
                  <c:v>19.3</c:v>
                </c:pt>
                <c:pt idx="14">
                  <c:v>19.100000000000001</c:v>
                </c:pt>
                <c:pt idx="15">
                  <c:v>19.3</c:v>
                </c:pt>
                <c:pt idx="16">
                  <c:v>19.7</c:v>
                </c:pt>
                <c:pt idx="17">
                  <c:v>21.9</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Cumbria</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34.400000000000006</c:v>
                </c:pt>
                <c:pt idx="1">
                  <c:v>30</c:v>
                </c:pt>
                <c:pt idx="2">
                  <c:v>24.599999999999994</c:v>
                </c:pt>
                <c:pt idx="3">
                  <c:v>31.200000000000003</c:v>
                </c:pt>
                <c:pt idx="4">
                  <c:v>21.899999999999991</c:v>
                </c:pt>
                <c:pt idx="5">
                  <c:v>25.6</c:v>
                </c:pt>
                <c:pt idx="6">
                  <c:v>21.699999999999996</c:v>
                </c:pt>
                <c:pt idx="7">
                  <c:v>38.200000000000003</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Cumbria</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10.303167870767291</c:v>
                </c:pt>
                <c:pt idx="1">
                  <c:v>15.864398035467083</c:v>
                </c:pt>
                <c:pt idx="2">
                  <c:v>8.2594896390718855</c:v>
                </c:pt>
                <c:pt idx="3">
                  <c:v>10.932854221260939</c:v>
                </c:pt>
                <c:pt idx="4">
                  <c:v>8.5856213968634485</c:v>
                </c:pt>
                <c:pt idx="5">
                  <c:v>14.670420713717988</c:v>
                </c:pt>
                <c:pt idx="6">
                  <c:v>9.487332044226287</c:v>
                </c:pt>
                <c:pt idx="7">
                  <c:v>9.2882883888027319</c:v>
                </c:pt>
                <c:pt idx="8">
                  <c:v>13.386849382550187</c:v>
                </c:pt>
                <c:pt idx="9">
                  <c:v>4.9993923390527124</c:v>
                </c:pt>
                <c:pt idx="10">
                  <c:v>10.319448236565011</c:v>
                </c:pt>
                <c:pt idx="11">
                  <c:v>7.7956839346456253</c:v>
                </c:pt>
                <c:pt idx="12">
                  <c:v>5.7469482658399533</c:v>
                </c:pt>
                <c:pt idx="13">
                  <c:v>6.1831664142156306</c:v>
                </c:pt>
                <c:pt idx="14">
                  <c:v>4.8895795198651513</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Cumbria</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48.800000000000004</c:v>
                </c:pt>
                <c:pt idx="1">
                  <c:v>48.6</c:v>
                </c:pt>
                <c:pt idx="2">
                  <c:v>51.2</c:v>
                </c:pt>
                <c:pt idx="3">
                  <c:v>49.9</c:v>
                </c:pt>
                <c:pt idx="4">
                  <c:v>48.9</c:v>
                </c:pt>
                <c:pt idx="5">
                  <c:v>52.7</c:v>
                </c:pt>
                <c:pt idx="6">
                  <c:v>53.8</c:v>
                </c:pt>
                <c:pt idx="7">
                  <c:v>48.100000000000009</c:v>
                </c:pt>
                <c:pt idx="8">
                  <c:v>53.5</c:v>
                </c:pt>
                <c:pt idx="9">
                  <c:v>54.4</c:v>
                </c:pt>
                <c:pt idx="10">
                  <c:v>52.2</c:v>
                </c:pt>
                <c:pt idx="11">
                  <c:v>54.7</c:v>
                </c:pt>
                <c:pt idx="12">
                  <c:v>52.400000000000006</c:v>
                </c:pt>
                <c:pt idx="13">
                  <c:v>53.699999999999996</c:v>
                </c:pt>
                <c:pt idx="14">
                  <c:v>53.6</c:v>
                </c:pt>
                <c:pt idx="15">
                  <c:v>54.800000000000004</c:v>
                </c:pt>
                <c:pt idx="16">
                  <c:v>54.6</c:v>
                </c:pt>
                <c:pt idx="17">
                  <c:v>52.099999999999994</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30</xdr:row>
      <xdr:rowOff>144780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9067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Cumbria moved from being in line with the England situation in 2004 to being in line with 'Rural as a Region' in 2008, which it then tracked up until 2021.</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Cumbria, it has been consistently below the rural and England situations.</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Cumbria's proportion dropped between 2017 and 2018, moving it from above to below the rural situation.</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Cumbria's economic inactivity rate has moved in the period 2004 to 2021 from being in line with the England situation, dropping to and tracking the rural situation, to moving back above 'Rural as a Region' and also England in 2021.</a:t>
          </a:r>
          <a:endParaRPr lang="en-GB" sz="1100">
            <a:latin typeface="Avenir Next LT Pro" panose="020B0504020202020204" pitchFamily="34" charset="0"/>
          </a:endParaRP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Cumbria has been generally in line with the rural and England situations with the exception being in 2021 where it was markedly greater than both.</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Cumbria has been less stable taking it's proportion both above and below the rural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Cumbria in general has a lower proportion of employed people in skilled employment than seen for 'Rural as a Region' or England.</a:t>
          </a:r>
          <a:endParaRPr lang="en-GB" sz="1100">
            <a:latin typeface="Avenir Next LT Pro" panose="020B0504020202020204" pitchFamily="34" charset="0"/>
          </a:endParaRPr>
        </a:p>
      </xdr:txBody>
    </xdr:sp>
    <xdr:clientData/>
  </xdr:twoCellAnchor>
  <xdr:twoCellAnchor>
    <xdr:from>
      <xdr:col>0</xdr:col>
      <xdr:colOff>548640</xdr:colOff>
      <xdr:row>12</xdr:row>
      <xdr:rowOff>518160</xdr:rowOff>
    </xdr:from>
    <xdr:to>
      <xdr:col>1</xdr:col>
      <xdr:colOff>2529840</xdr:colOff>
      <xdr:row>14</xdr:row>
      <xdr:rowOff>22860</xdr:rowOff>
    </xdr:to>
    <xdr:sp macro="" textlink="">
      <xdr:nvSpPr>
        <xdr:cNvPr id="20" name="TextBox 19">
          <a:extLst>
            <a:ext uri="{FF2B5EF4-FFF2-40B4-BE49-F238E27FC236}">
              <a16:creationId xmlns:a16="http://schemas.microsoft.com/office/drawing/2014/main" id="{07F020DF-D841-475A-B9F2-650843A9E6DD}"/>
            </a:ext>
          </a:extLst>
        </xdr:cNvPr>
        <xdr:cNvSpPr txBox="1"/>
      </xdr:nvSpPr>
      <xdr:spPr>
        <a:xfrm>
          <a:off x="548640" y="35052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Cumbria roughly follows a similar path to the rural situation.</a:t>
          </a:r>
          <a:endParaRPr lang="en-GB" sz="1100">
            <a:latin typeface="Avenir Next LT Pro" panose="020B0504020202020204" pitchFamily="34" charset="0"/>
          </a:endParaRPr>
        </a:p>
      </xdr:txBody>
    </xdr:sp>
    <xdr:clientData/>
  </xdr:twoCellAnchor>
  <xdr:twoCellAnchor>
    <xdr:from>
      <xdr:col>0</xdr:col>
      <xdr:colOff>586740</xdr:colOff>
      <xdr:row>20</xdr:row>
      <xdr:rowOff>617220</xdr:rowOff>
    </xdr:from>
    <xdr:to>
      <xdr:col>1</xdr:col>
      <xdr:colOff>2567940</xdr:colOff>
      <xdr:row>22</xdr:row>
      <xdr:rowOff>144780</xdr:rowOff>
    </xdr:to>
    <xdr:sp macro="" textlink="">
      <xdr:nvSpPr>
        <xdr:cNvPr id="21" name="TextBox 20">
          <a:extLst>
            <a:ext uri="{FF2B5EF4-FFF2-40B4-BE49-F238E27FC236}">
              <a16:creationId xmlns:a16="http://schemas.microsoft.com/office/drawing/2014/main" id="{454E607E-17E9-44EC-AA69-9B39A0907E1A}"/>
            </a:ext>
          </a:extLst>
        </xdr:cNvPr>
        <xdr:cNvSpPr txBox="1"/>
      </xdr:nvSpPr>
      <xdr:spPr>
        <a:xfrm>
          <a:off x="586740" y="754380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Cumbria has fluctuated a little over the years, but is consistently between the rural average and England situations.</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82</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Cumbria</v>
      </c>
      <c r="G12" s="88" t="str">
        <f>IFERROR(VLOOKUP(F12,GVA!B244:B552,1,FALSE),VLOOKUP(F12,GVA!B6:C230,2,FALSE))</f>
        <v/>
      </c>
      <c r="H12" s="89" t="str">
        <f>IF(F12=G12,"",G12)</f>
        <v/>
      </c>
      <c r="I12" s="76">
        <f>IFERROR(VLOOKUP($F12,GVA!$B$7:$S$230,GVA!D$3,FALSE),VLOOKUP($F12,GVA!$B$244:$T$554,GVA!E$3,FALSE))</f>
        <v>20.89</v>
      </c>
      <c r="J12" s="77">
        <f>IFERROR(VLOOKUP($F12,GVA!$B$7:$S$230,GVA!E$3,FALSE),VLOOKUP($F12,GVA!$B$244:$T$554,GVA!F$3,FALSE))</f>
        <v>23.62</v>
      </c>
      <c r="K12" s="77">
        <f>IFERROR(VLOOKUP($F12,GVA!$B$7:$S$230,GVA!F$3,FALSE),VLOOKUP($F12,GVA!$B$244:$T$554,GVA!G$3,FALSE))</f>
        <v>24.79</v>
      </c>
      <c r="L12" s="77">
        <f>IFERROR(VLOOKUP($F12,GVA!$B$7:$S$230,GVA!G$3,FALSE),VLOOKUP($F12,GVA!$B$244:$T$554,GVA!H$3,FALSE))</f>
        <v>22.79</v>
      </c>
      <c r="M12" s="77">
        <f>IFERROR(VLOOKUP($F12,GVA!$B$7:$S$230,GVA!H$3,FALSE),VLOOKUP($F12,GVA!$B$244:$T$554,GVA!I$3,FALSE))</f>
        <v>24.74</v>
      </c>
      <c r="N12" s="77">
        <f>IFERROR(VLOOKUP($F12,GVA!$B$7:$S$230,GVA!I$3,FALSE),VLOOKUP($F12,GVA!$B$244:$T$554,GVA!J$3,FALSE))</f>
        <v>24.85</v>
      </c>
      <c r="O12" s="77">
        <f>IFERROR(VLOOKUP($F12,GVA!$B$7:$S$230,GVA!J$3,FALSE),VLOOKUP($F12,GVA!$B$244:$T$554,GVA!K$3,FALSE))</f>
        <v>23.69</v>
      </c>
      <c r="P12" s="77">
        <f>IFERROR(VLOOKUP($F12,GVA!$B$7:$S$230,GVA!K$3,FALSE),VLOOKUP($F12,GVA!$B$244:$T$554,GVA!L$3,FALSE))</f>
        <v>26.31</v>
      </c>
      <c r="Q12" s="77">
        <f>IFERROR(VLOOKUP($F12,GVA!$B$7:$S$230,GVA!L$3,FALSE),VLOOKUP($F12,GVA!$B$244:$T$554,GVA!M$3,FALSE))</f>
        <v>25.78</v>
      </c>
      <c r="R12" s="77">
        <f>IFERROR(VLOOKUP($F12,GVA!$B$7:$S$230,GVA!M$3,FALSE),VLOOKUP($F12,GVA!$B$244:$T$554,GVA!N$3,FALSE))</f>
        <v>26.78</v>
      </c>
      <c r="S12" s="77">
        <f>IFERROR(VLOOKUP($F12,GVA!$B$7:$S$230,GVA!N$3,FALSE),VLOOKUP($F12,GVA!$B$244:$T$554,GVA!O$3,FALSE))</f>
        <v>26.76</v>
      </c>
      <c r="T12" s="77">
        <f>IFERROR(VLOOKUP($F12,GVA!$B$7:$S$230,GVA!O$3,FALSE),VLOOKUP($F12,GVA!$B$244:$T$554,GVA!P$3,FALSE))</f>
        <v>28.22</v>
      </c>
      <c r="U12" s="77">
        <f>IFERROR(VLOOKUP($F12,GVA!$B$7:$S$230,GVA!P$3,FALSE),VLOOKUP($F12,GVA!$B$244:$T$554,GVA!Q$3,FALSE))</f>
        <v>28.37</v>
      </c>
      <c r="V12" s="77">
        <f>IFERROR(VLOOKUP($F12,GVA!$B$7:$S$230,GVA!Q$3,FALSE),VLOOKUP($F12,GVA!$B$244:$T$554,GVA!R$3,FALSE))</f>
        <v>28.35</v>
      </c>
      <c r="W12" s="77">
        <f>IFERROR(VLOOKUP($F12,GVA!$B$7:$S$230,GVA!R$3,FALSE),VLOOKUP($F12,GVA!$B$244:$T$554,GVA!S$3,FALSE))</f>
        <v>29.4</v>
      </c>
      <c r="X12" s="77">
        <f>IFERROR(VLOOKUP($F12,GVA!$B$7:$S$230,GVA!S$3,FALSE),VLOOKUP($F12,GVA!$B$244:$T$554,GVA!T$3,FALSE))</f>
        <v>29.67</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Cumbria to Rural as a Region</v>
      </c>
      <c r="G15" s="122"/>
      <c r="H15" s="123"/>
      <c r="I15" s="74">
        <f>100*((I12-I13)/I13)</f>
        <v>-11.257882945528612</v>
      </c>
      <c r="J15" s="74">
        <f t="shared" ref="J15:X15" si="0">100*((J12-J13)/J13)</f>
        <v>0.61869890662717963</v>
      </c>
      <c r="K15" s="74">
        <f t="shared" si="0"/>
        <v>1.9999706102775243</v>
      </c>
      <c r="L15" s="74">
        <f t="shared" si="0"/>
        <v>-8.2475412664634753</v>
      </c>
      <c r="M15" s="74">
        <f t="shared" si="0"/>
        <v>-2.0765892481022221</v>
      </c>
      <c r="N15" s="74">
        <f t="shared" si="0"/>
        <v>-2.4447238177136135</v>
      </c>
      <c r="O15" s="74">
        <f t="shared" si="0"/>
        <v>-8.143114980358817</v>
      </c>
      <c r="P15" s="74">
        <f t="shared" si="0"/>
        <v>0.517130810899327</v>
      </c>
      <c r="Q15" s="74">
        <f t="shared" si="0"/>
        <v>-3.4844230512100625</v>
      </c>
      <c r="R15" s="74">
        <f t="shared" si="0"/>
        <v>-1.449656314482143</v>
      </c>
      <c r="S15" s="74">
        <f t="shared" si="0"/>
        <v>-3.1299693596556146</v>
      </c>
      <c r="T15" s="74">
        <f t="shared" si="0"/>
        <v>0.25545160799175542</v>
      </c>
      <c r="U15" s="74">
        <f t="shared" si="0"/>
        <v>-1.6195284666289358</v>
      </c>
      <c r="V15" s="74">
        <f t="shared" si="0"/>
        <v>-4.2903361935574464</v>
      </c>
      <c r="W15" s="74">
        <f t="shared" si="0"/>
        <v>-2.7597856431296126</v>
      </c>
      <c r="X15" s="74">
        <f t="shared" si="0"/>
        <v>-2.8846865733290317</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Cumbria</v>
      </c>
      <c r="G20" s="88"/>
      <c r="H20" s="89"/>
      <c r="I20" s="80">
        <f>IF(VLOOKUP($F20,PAY!$A$11:$AE$349,4,FALSE)="-",#N/A,VLOOKUP($F20,PAY!$A$11:$AE$349,4,FALSE))</f>
        <v>459.5</v>
      </c>
      <c r="J20" s="80">
        <f>IF(VLOOKUP($F20,PAY!$A$11:$AE$349,6,FALSE)="-",#N/A,VLOOKUP($F20,PAY!$A$11:$AE$349,6,FALSE))</f>
        <v>456.8</v>
      </c>
      <c r="K20" s="80">
        <f>IF(VLOOKUP($F20,PAY!$A$11:$AE$349,8,FALSE)="-",#N/A,VLOOKUP($F20,PAY!$A$11:$AE$349,8,FALSE))</f>
        <v>484.8</v>
      </c>
      <c r="L20" s="80">
        <f>IF(VLOOKUP($F20,PAY!$A$11:$AE$349,10,FALSE)="-",#N/A,VLOOKUP($F20,PAY!$A$11:$AE$349,10,FALSE))</f>
        <v>458.9</v>
      </c>
      <c r="M20" s="80">
        <f>IF(VLOOKUP($F20,PAY!$A$11:$AE$349,12,FALSE)="-",#N/A,VLOOKUP($F20,PAY!$A$11:$AE$349,12,FALSE))</f>
        <v>487.6</v>
      </c>
      <c r="N20" s="80">
        <f>IF(VLOOKUP($F20,PAY!$A$11:$AE$349,14,FALSE)="-",#N/A,VLOOKUP($F20,PAY!$A$11:$AE$349,14,FALSE))</f>
        <v>517.5</v>
      </c>
      <c r="O20" s="80">
        <f>IF(VLOOKUP($F20,PAY!$A$11:$AE$349,16,FALSE)="-",#N/A,VLOOKUP($F20,PAY!$A$11:$AE$349,16,FALSE))</f>
        <v>507.7</v>
      </c>
      <c r="P20" s="80">
        <f>IF(VLOOKUP($F20,PAY!$A$11:$AE$349,18,FALSE)="-",#N/A,VLOOKUP($F20,PAY!$A$11:$AE$349,18,FALSE))</f>
        <v>497.7</v>
      </c>
      <c r="Q20" s="80">
        <f>IF(VLOOKUP($F20,PAY!$A$11:$AE$349,20,FALSE)="-",#N/A,VLOOKUP($F20,PAY!$A$11:$AE$349,20,FALSE))</f>
        <v>523.70000000000005</v>
      </c>
      <c r="R20" s="80">
        <f>IF(VLOOKUP($F20,PAY!$A$11:$AE$349,22,FALSE)="-",#N/A,VLOOKUP($F20,PAY!$A$11:$AE$349,22,FALSE))</f>
        <v>519.70000000000005</v>
      </c>
      <c r="S20" s="80">
        <f>IF(VLOOKUP($F20,PAY!$A$11:$AE$349,24,FALSE)="-",#N/A,VLOOKUP($F20,PAY!$A$11:$AE$349,24,FALSE))</f>
        <v>558.1</v>
      </c>
      <c r="T20" s="80">
        <f>IF(VLOOKUP($F20,PAY!$A$11:$AE$349,26,FALSE)="-",#N/A,VLOOKUP($F20,PAY!$A$11:$AE$349,26,FALSE))</f>
        <v>573.4</v>
      </c>
      <c r="U20" s="80">
        <f>IF(VLOOKUP($F20,PAY!$A$11:$AE$349,28,FALSE)="-",#N/A,VLOOKUP($F20,PAY!$A$11:$AE$349,28,FALSE))</f>
        <v>574.9</v>
      </c>
      <c r="V20" s="80">
        <f>IF(VLOOKUP($F20,PAY!$A$11:$AE$349,30,FALSE)="-",#N/A,VLOOKUP($F20,PAY!$A$11:$AE$349,30,FALSE))</f>
        <v>586.29999999999995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Cumbria to Rural as a Region</v>
      </c>
      <c r="G23" s="122"/>
      <c r="H23" s="123"/>
      <c r="I23" s="74">
        <f>100*((I20-I21)/I21)</f>
        <v>6.1219537864259346</v>
      </c>
      <c r="J23" s="74">
        <f t="shared" ref="J23:V23" si="2">100*((J20-J21)/J21)</f>
        <v>4.5488356125193103</v>
      </c>
      <c r="K23" s="74">
        <f t="shared" si="2"/>
        <v>8.1870799894917674</v>
      </c>
      <c r="L23" s="74">
        <f t="shared" si="2"/>
        <v>1.8299739337558005</v>
      </c>
      <c r="M23" s="74">
        <f t="shared" si="2"/>
        <v>7.1076236924497049</v>
      </c>
      <c r="N23" s="74">
        <f t="shared" si="2"/>
        <v>11.729515230687666</v>
      </c>
      <c r="O23" s="74">
        <f t="shared" si="2"/>
        <v>7.8371431490533254</v>
      </c>
      <c r="P23" s="74">
        <f t="shared" si="2"/>
        <v>4.818332804598124</v>
      </c>
      <c r="Q23" s="74">
        <f t="shared" si="2"/>
        <v>6.9905945574114714</v>
      </c>
      <c r="R23" s="74">
        <f t="shared" si="2"/>
        <v>3.1034266269886532</v>
      </c>
      <c r="S23" s="74">
        <f t="shared" si="2"/>
        <v>8.4899331245599665</v>
      </c>
      <c r="T23" s="74">
        <f t="shared" si="2"/>
        <v>7.4388755919492731</v>
      </c>
      <c r="U23" s="74">
        <f t="shared" si="2"/>
        <v>8.2575946638836957</v>
      </c>
      <c r="V23" s="74">
        <f t="shared" si="2"/>
        <v>3.9070657291530573</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Cumbria</v>
      </c>
      <c r="G28" s="88"/>
      <c r="H28" s="89"/>
      <c r="I28" s="76">
        <f>VLOOKUP($F28,EMPLOYMENT!$A$6:$BW$345,6,FALSE)</f>
        <v>73.3</v>
      </c>
      <c r="J28" s="77">
        <f>VLOOKUP($F28,EMPLOYMENT!$A$6:$BW$345,10,FALSE)</f>
        <v>73.599999999999994</v>
      </c>
      <c r="K28" s="77">
        <f>VLOOKUP($F28,EMPLOYMENT!$A$6:$BW$345,14,FALSE)</f>
        <v>73.8</v>
      </c>
      <c r="L28" s="77">
        <f>VLOOKUP($F28,EMPLOYMENT!$A$6:$BW$345,18,FALSE)</f>
        <v>74.2</v>
      </c>
      <c r="M28" s="77">
        <f>VLOOKUP($F28,EMPLOYMENT!$A$6:$BW$345,22,FALSE)</f>
        <v>75.7</v>
      </c>
      <c r="N28" s="77">
        <f>VLOOKUP($F28,EMPLOYMENT!$A$6:$BW$345,26,FALSE)</f>
        <v>74.400000000000006</v>
      </c>
      <c r="O28" s="77">
        <f>VLOOKUP($F28,EMPLOYMENT!$A$6:$BW$345,30,FALSE)</f>
        <v>73.400000000000006</v>
      </c>
      <c r="P28" s="77">
        <f>VLOOKUP($F28,EMPLOYMENT!$A$6:$BW$345,34,FALSE)</f>
        <v>73</v>
      </c>
      <c r="Q28" s="77">
        <f>VLOOKUP($F28,EMPLOYMENT!$A$6:$BW$345,38,FALSE)</f>
        <v>74.7</v>
      </c>
      <c r="R28" s="77">
        <f>VLOOKUP($F28,EMPLOYMENT!$A$6:$BW$345,42,FALSE)</f>
        <v>74.3</v>
      </c>
      <c r="S28" s="77">
        <f>VLOOKUP($F28,EMPLOYMENT!$A$6:$BW$345,46,FALSE)</f>
        <v>74.900000000000006</v>
      </c>
      <c r="T28" s="77">
        <f>VLOOKUP($F28,EMPLOYMENT!$A$6:$BW$345,50,FALSE)</f>
        <v>77.900000000000006</v>
      </c>
      <c r="U28" s="77">
        <f>VLOOKUP($F28,EMPLOYMENT!$A$6:$BW$345,54,FALSE)</f>
        <v>75.599999999999994</v>
      </c>
      <c r="V28" s="77">
        <f>VLOOKUP($F28,EMPLOYMENT!$A$6:$BW$345,58,FALSE)</f>
        <v>78</v>
      </c>
      <c r="W28" s="77">
        <f>VLOOKUP($F28,EMPLOYMENT!$A$6:$BW$345,62,FALSE)</f>
        <v>79.3</v>
      </c>
      <c r="X28" s="77">
        <f>VLOOKUP($F28,EMPLOYMENT!$A$6:$BW$345,66,FALSE)</f>
        <v>78.599999999999994</v>
      </c>
      <c r="Y28" s="77">
        <f>VLOOKUP($F28,EMPLOYMENT!$A$6:$BW$345,70,FALSE)</f>
        <v>77.099999999999994</v>
      </c>
      <c r="Z28" s="77">
        <f>VLOOKUP($F28,EMPLOYMENT!$A$6:$BW$345,74,FALSE)</f>
        <v>75.7</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Cumbria to Rural as a Region</v>
      </c>
      <c r="G31" s="122"/>
      <c r="H31" s="123"/>
      <c r="I31" s="74">
        <f>(I28-I29)</f>
        <v>-2.8113419194017411</v>
      </c>
      <c r="J31" s="74">
        <f t="shared" ref="J31:Z31" si="4">(J28-J29)</f>
        <v>-2.7129754666829626</v>
      </c>
      <c r="K31" s="74">
        <f t="shared" si="4"/>
        <v>-2.073188899486766</v>
      </c>
      <c r="L31" s="74">
        <f t="shared" si="4"/>
        <v>-1.4404683026278349</v>
      </c>
      <c r="M31" s="74">
        <f t="shared" si="4"/>
        <v>-3.5524373331739412E-2</v>
      </c>
      <c r="N31" s="74">
        <f t="shared" si="4"/>
        <v>-0.10953984287317553</v>
      </c>
      <c r="O31" s="74">
        <f t="shared" si="4"/>
        <v>-0.14713313896986335</v>
      </c>
      <c r="P31" s="74">
        <f t="shared" si="4"/>
        <v>-0.73429540327761345</v>
      </c>
      <c r="Q31" s="74">
        <f t="shared" si="4"/>
        <v>0.66684252453742943</v>
      </c>
      <c r="R31" s="74">
        <f t="shared" si="4"/>
        <v>-0.44447492990020976</v>
      </c>
      <c r="S31" s="74">
        <f t="shared" si="4"/>
        <v>-1.2088603400756028</v>
      </c>
      <c r="T31" s="74">
        <f t="shared" si="4"/>
        <v>0.70946802439098633</v>
      </c>
      <c r="U31" s="74">
        <f t="shared" si="4"/>
        <v>-1.3716324817080476</v>
      </c>
      <c r="V31" s="74">
        <f t="shared" si="4"/>
        <v>-3.2786885245897679E-2</v>
      </c>
      <c r="W31" s="74">
        <f t="shared" si="4"/>
        <v>1.2518431065858522</v>
      </c>
      <c r="X31" s="74">
        <f t="shared" si="4"/>
        <v>8.7006210432889475E-3</v>
      </c>
      <c r="Y31" s="74">
        <f t="shared" si="4"/>
        <v>8.5653703870789855E-2</v>
      </c>
      <c r="Z31" s="74">
        <f t="shared" si="4"/>
        <v>-0.45575807787903955</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Cumbria</v>
      </c>
      <c r="G36" s="88">
        <f>IFERROR(VLOOKUP(F36,GDHI!B338:C574,2,FALSE),VLOOKUP(F36,GDHI!C3:C336,1,FALSE))</f>
        <v>0</v>
      </c>
      <c r="H36" s="89">
        <f>IF(F36=G36,"",G36)</f>
        <v>0</v>
      </c>
      <c r="I36" s="83">
        <f>IFERROR(VLOOKUP($F36,GDHI!$B$338:$U$574,GDHI!G$578,FALSE),VLOOKUP($F36,GDHI!$C$3:$U$336,GDHI!F$578,FALSE))</f>
        <v>13163</v>
      </c>
      <c r="J36" s="84">
        <f>IFERROR(VLOOKUP($F36,GDHI!$B$338:$U$574,GDHI!H$578,FALSE),VLOOKUP($F36,GDHI!$C$3:$U$336,GDHI!G$578,FALSE))</f>
        <v>13627</v>
      </c>
      <c r="K36" s="84">
        <f>IFERROR(VLOOKUP($F36,GDHI!$B$338:$U$574,GDHI!I$578,FALSE),VLOOKUP($F36,GDHI!$C$3:$U$336,GDHI!H$578,FALSE))</f>
        <v>14134</v>
      </c>
      <c r="L36" s="84">
        <f>IFERROR(VLOOKUP($F36,GDHI!$B$338:$U$574,GDHI!J$578,FALSE),VLOOKUP($F36,GDHI!$C$3:$U$336,GDHI!I$578,FALSE))</f>
        <v>14756</v>
      </c>
      <c r="M36" s="84">
        <f>IFERROR(VLOOKUP($F36,GDHI!$B$338:$U$574,GDHI!K$578,FALSE),VLOOKUP($F36,GDHI!$C$3:$U$336,GDHI!J$578,FALSE))</f>
        <v>15028</v>
      </c>
      <c r="N36" s="84">
        <f>IFERROR(VLOOKUP($F36,GDHI!$B$338:$U$574,GDHI!L$578,FALSE),VLOOKUP($F36,GDHI!$C$3:$U$336,GDHI!K$578,FALSE))</f>
        <v>15629</v>
      </c>
      <c r="O36" s="84">
        <f>IFERROR(VLOOKUP($F36,GDHI!$B$338:$U$574,GDHI!M$578,FALSE),VLOOKUP($F36,GDHI!$C$3:$U$336,GDHI!L$578,FALSE))</f>
        <v>16118</v>
      </c>
      <c r="P36" s="84">
        <f>IFERROR(VLOOKUP($F36,GDHI!$B$338:$U$574,GDHI!N$578,FALSE),VLOOKUP($F36,GDHI!$C$3:$U$336,GDHI!M$578,FALSE))</f>
        <v>16232</v>
      </c>
      <c r="Q36" s="84">
        <f>IFERROR(VLOOKUP($F36,GDHI!$B$338:$U$574,GDHI!O$578,FALSE),VLOOKUP($F36,GDHI!$C$3:$U$336,GDHI!N$578,FALSE))</f>
        <v>17015</v>
      </c>
      <c r="R36" s="84">
        <f>IFERROR(VLOOKUP($F36,GDHI!$B$338:$U$574,GDHI!P$578,FALSE),VLOOKUP($F36,GDHI!$C$3:$U$336,GDHI!O$578,FALSE))</f>
        <v>17521</v>
      </c>
      <c r="S36" s="84">
        <f>IFERROR(VLOOKUP($F36,GDHI!$B$338:$U$574,GDHI!Q$578,FALSE),VLOOKUP($F36,GDHI!$C$3:$U$336,GDHI!P$578,FALSE))</f>
        <v>17966</v>
      </c>
      <c r="T36" s="84">
        <f>IFERROR(VLOOKUP($F36,GDHI!$B$338:$U$574,GDHI!R$578,FALSE),VLOOKUP($F36,GDHI!$C$3:$U$336,GDHI!Q$578,FALSE))</f>
        <v>18806</v>
      </c>
      <c r="U36" s="84">
        <f>IFERROR(VLOOKUP($F36,GDHI!$B$338:$U$574,GDHI!S$578,FALSE),VLOOKUP($F36,GDHI!$C$3:$U$336,GDHI!R$578,FALSE))</f>
        <v>18878</v>
      </c>
      <c r="V36" s="84">
        <f>IFERROR(VLOOKUP($F36,GDHI!$B$338:$U$574,GDHI!T$578,FALSE),VLOOKUP($F36,GDHI!$C$3:$U$336,GDHI!S$578,FALSE))</f>
        <v>19229</v>
      </c>
      <c r="W36" s="84">
        <f>IFERROR(VLOOKUP($F36,GDHI!$B$338:$U$574,GDHI!U$578,FALSE),VLOOKUP($F36,GDHI!$C$3:$U$336,GDHI!T$578,FALSE))</f>
        <v>19763</v>
      </c>
      <c r="X36" s="84">
        <f>IFERROR(VLOOKUP($F36,GDHI!$B$338:$U$574,GDHI!V$578,FALSE),VLOOKUP($F36,GDHI!$C$3:$U$336,GDHI!U$578,FALSE))</f>
        <v>20232</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Cumbria to Rural as a Region</v>
      </c>
      <c r="G39" s="122"/>
      <c r="H39" s="123"/>
      <c r="I39" s="74">
        <f>100*((I36-I37)/I37)</f>
        <v>-10.513613651041844</v>
      </c>
      <c r="J39" s="74">
        <f t="shared" ref="J39:X39" si="6">100*((J36-J37)/J37)</f>
        <v>-11.175224900499042</v>
      </c>
      <c r="K39" s="74">
        <f t="shared" si="6"/>
        <v>-11.241889579413151</v>
      </c>
      <c r="L39" s="74">
        <f t="shared" si="6"/>
        <v>-10.937705455164703</v>
      </c>
      <c r="M39" s="74">
        <f t="shared" si="6"/>
        <v>-11.928295297012598</v>
      </c>
      <c r="N39" s="74">
        <f t="shared" si="6"/>
        <v>-9.6219550393947486</v>
      </c>
      <c r="O39" s="74">
        <f t="shared" si="6"/>
        <v>-7.9387895951831382</v>
      </c>
      <c r="P39" s="74">
        <f t="shared" si="6"/>
        <v>-8.8092327200836777</v>
      </c>
      <c r="Q39" s="74">
        <f t="shared" si="6"/>
        <v>-7.357785391768326</v>
      </c>
      <c r="R39" s="74">
        <f t="shared" si="6"/>
        <v>-7.1682989458254092</v>
      </c>
      <c r="S39" s="74">
        <f t="shared" si="6"/>
        <v>-7.3728247119716999</v>
      </c>
      <c r="T39" s="74">
        <f t="shared" si="6"/>
        <v>-8.0766853922776853</v>
      </c>
      <c r="U39" s="74">
        <f t="shared" si="6"/>
        <v>-8.4698803804000313</v>
      </c>
      <c r="V39" s="74">
        <f t="shared" si="6"/>
        <v>-8.2826027581609463</v>
      </c>
      <c r="W39" s="74">
        <f t="shared" si="6"/>
        <v>-9.5178659608724683</v>
      </c>
      <c r="X39" s="74">
        <f t="shared" si="6"/>
        <v>-9.1314574198070826</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Cumbria</v>
      </c>
      <c r="G44" s="88"/>
      <c r="H44" s="89"/>
      <c r="I44" s="76">
        <f>VLOOKUP($F44,'LOW PAID'!$A$9:$N$444,6,FALSE)</f>
        <v>26.6</v>
      </c>
      <c r="J44" s="77">
        <f>VLOOKUP($F44,'LOW PAID'!$P$9:$W$444,6,FALSE)</f>
        <v>24.4</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Cumbria to Rural as a Region</v>
      </c>
      <c r="G47" s="122"/>
      <c r="H47" s="123"/>
      <c r="I47" s="74">
        <f>(I44-I45)</f>
        <v>1.4061253217868845</v>
      </c>
      <c r="J47" s="74">
        <f>(J44-J45)</f>
        <v>-1.2861165090300553</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Cumbria</v>
      </c>
      <c r="G52" s="88"/>
      <c r="H52" s="89"/>
      <c r="I52" s="76">
        <f>VLOOKUP($F52,INACTIVITY!$A$6:$BW$345,6,FALSE)</f>
        <v>23.9</v>
      </c>
      <c r="J52" s="77">
        <f>VLOOKUP($F52,INACTIVITY!$A$6:$BW$345,10,FALSE)</f>
        <v>23.4</v>
      </c>
      <c r="K52" s="77">
        <f>VLOOKUP($F52,INACTIVITY!$A$6:$BW$345,14,FALSE)</f>
        <v>22.7</v>
      </c>
      <c r="L52" s="77">
        <f>VLOOKUP($F52,INACTIVITY!$A$6:$BW$345,18,FALSE)</f>
        <v>23</v>
      </c>
      <c r="M52" s="77">
        <f>VLOOKUP($F52,INACTIVITY!$A$6:$BW$345,22,FALSE)</f>
        <v>22</v>
      </c>
      <c r="N52" s="77">
        <f>VLOOKUP($F52,INACTIVITY!$A$6:$BW$345,26,FALSE)</f>
        <v>20.7</v>
      </c>
      <c r="O52" s="77">
        <f>VLOOKUP($F52,INACTIVITY!$A$6:$BW$345,30,FALSE)</f>
        <v>21.1</v>
      </c>
      <c r="P52" s="77">
        <f>VLOOKUP($F52,INACTIVITY!$A$6:$BW$345,34,FALSE)</f>
        <v>22</v>
      </c>
      <c r="Q52" s="77">
        <f>VLOOKUP($F52,INACTIVITY!$A$6:$BW$345,38,FALSE)</f>
        <v>20.7</v>
      </c>
      <c r="R52" s="77">
        <f>VLOOKUP($F52,INACTIVITY!$A$6:$BW$345,42,FALSE)</f>
        <v>21.5</v>
      </c>
      <c r="S52" s="77">
        <f>VLOOKUP($F52,INACTIVITY!$A$6:$BW$345,46,FALSE)</f>
        <v>20.6</v>
      </c>
      <c r="T52" s="77">
        <f>VLOOKUP($F52,INACTIVITY!$A$6:$BW$345,50,FALSE)</f>
        <v>19</v>
      </c>
      <c r="U52" s="77">
        <f>VLOOKUP($F52,INACTIVITY!$A$6:$BW$345,54,FALSE)</f>
        <v>21.1</v>
      </c>
      <c r="V52" s="77">
        <f>VLOOKUP($F52,INACTIVITY!$A$6:$BW$345,58,FALSE)</f>
        <v>19.3</v>
      </c>
      <c r="W52" s="77">
        <f>VLOOKUP($F52,INACTIVITY!$A$6:$BW$345,62,FALSE)</f>
        <v>19.100000000000001</v>
      </c>
      <c r="X52" s="77">
        <f>VLOOKUP($F52,INACTIVITY!$A$6:$BW$345,66,FALSE)</f>
        <v>19.3</v>
      </c>
      <c r="Y52" s="77">
        <f>VLOOKUP($F52,INACTIVITY!$A$6:$BW$345,70,FALSE)</f>
        <v>19.7</v>
      </c>
      <c r="Z52" s="77">
        <f>VLOOKUP($F52,INACTIVITY!$A$6:$BW$345,74,FALSE)</f>
        <v>21.9</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Cumbria to Rural as a Region</v>
      </c>
      <c r="G55" s="122"/>
      <c r="H55" s="123"/>
      <c r="I55" s="74">
        <f>(I52-I53)</f>
        <v>2.5043554283897613</v>
      </c>
      <c r="J55" s="74">
        <f t="shared" ref="J55:Z55" si="10">(J52-J53)</f>
        <v>2.391477272727272</v>
      </c>
      <c r="K55" s="74">
        <f t="shared" si="10"/>
        <v>1.8375346065412224</v>
      </c>
      <c r="L55" s="74">
        <f t="shared" si="10"/>
        <v>1.6859346684633607</v>
      </c>
      <c r="M55" s="74">
        <f t="shared" si="10"/>
        <v>1.1649976891079952</v>
      </c>
      <c r="N55" s="74">
        <f t="shared" si="10"/>
        <v>-0.23314375792044117</v>
      </c>
      <c r="O55" s="74">
        <f t="shared" si="10"/>
        <v>-0.59193712750517236</v>
      </c>
      <c r="P55" s="74">
        <f t="shared" si="10"/>
        <v>0.50575421924655117</v>
      </c>
      <c r="Q55" s="74">
        <f t="shared" si="10"/>
        <v>-0.48254879448909449</v>
      </c>
      <c r="R55" s="74">
        <f t="shared" si="10"/>
        <v>0.72540690256122886</v>
      </c>
      <c r="S55" s="74">
        <f t="shared" si="10"/>
        <v>0.32678954402760141</v>
      </c>
      <c r="T55" s="74">
        <f t="shared" si="10"/>
        <v>-0.69619468340695789</v>
      </c>
      <c r="U55" s="74">
        <f t="shared" si="10"/>
        <v>1.2475706529305306</v>
      </c>
      <c r="V55" s="74">
        <f t="shared" si="10"/>
        <v>4.6722665719624246E-2</v>
      </c>
      <c r="W55" s="74">
        <f t="shared" si="10"/>
        <v>-7.6956009182847396E-2</v>
      </c>
      <c r="X55" s="74">
        <f t="shared" si="10"/>
        <v>0.44793505063507055</v>
      </c>
      <c r="Y55" s="74">
        <f t="shared" si="10"/>
        <v>-7.2582721871462752E-2</v>
      </c>
      <c r="Z55" s="74">
        <f t="shared" si="10"/>
        <v>0.81482022436992807</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Cumbria</v>
      </c>
      <c r="G60" s="88"/>
      <c r="H60" s="89"/>
      <c r="I60" s="76">
        <f>VLOOKUP($F60,DISABILITY!$A$718:$I$1052,DISABILITY!B$1053,FALSE)</f>
        <v>34.400000000000006</v>
      </c>
      <c r="J60" s="77">
        <f>VLOOKUP($F60,DISABILITY!$A$718:$I$1052,DISABILITY!C$1053,FALSE)</f>
        <v>30</v>
      </c>
      <c r="K60" s="77">
        <f>VLOOKUP($F60,DISABILITY!$A$718:$I$1052,DISABILITY!D$1053,FALSE)</f>
        <v>24.599999999999994</v>
      </c>
      <c r="L60" s="77">
        <f>VLOOKUP($F60,DISABILITY!$A$718:$I$1052,DISABILITY!E$1053,FALSE)</f>
        <v>31.200000000000003</v>
      </c>
      <c r="M60" s="77">
        <f>VLOOKUP($F60,DISABILITY!$A$718:$I$1052,DISABILITY!F$1053,FALSE)</f>
        <v>21.899999999999991</v>
      </c>
      <c r="N60" s="77">
        <f>VLOOKUP($F60,DISABILITY!$A$718:$I$1052,DISABILITY!G$1053,FALSE)</f>
        <v>25.6</v>
      </c>
      <c r="O60" s="77">
        <f>VLOOKUP($F60,DISABILITY!$A$718:$I$1052,DISABILITY!H$1053,FALSE)</f>
        <v>21.699999999999996</v>
      </c>
      <c r="P60" s="77">
        <f>VLOOKUP($F60,DISABILITY!$A$718:$I$1052,DISABILITY!I$1053,FALSE)</f>
        <v>38.200000000000003</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Cumbria to Rural as a Region</v>
      </c>
      <c r="G63" s="122"/>
      <c r="H63" s="123"/>
      <c r="I63" s="74">
        <f>(I60-I61)</f>
        <v>6.9798434593527574</v>
      </c>
      <c r="J63" s="74">
        <f t="shared" ref="J63:P63" si="12">(J60-J61)</f>
        <v>2.6809555929488127</v>
      </c>
      <c r="K63" s="74">
        <f t="shared" si="12"/>
        <v>-3.5191283614982112</v>
      </c>
      <c r="L63" s="74">
        <f t="shared" si="12"/>
        <v>5.2090654610033269</v>
      </c>
      <c r="M63" s="74">
        <f t="shared" si="12"/>
        <v>-3.5752258186661265</v>
      </c>
      <c r="N63" s="74">
        <f t="shared" si="12"/>
        <v>6.8752314558018668E-2</v>
      </c>
      <c r="O63" s="74">
        <f t="shared" si="12"/>
        <v>-2.0972222879969493</v>
      </c>
      <c r="P63" s="74">
        <f t="shared" si="12"/>
        <v>12.845822069657828</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Cumbria</v>
      </c>
      <c r="G68" s="88"/>
      <c r="H68" s="89"/>
      <c r="I68" s="76">
        <f>VLOOKUP($F68,'WORKLESS HOUSEHOLDS'!$DW$4:$EC$397,7,FALSE)</f>
        <v>10.303167870767291</v>
      </c>
      <c r="J68" s="77">
        <f>VLOOKUP($F68,'WORKLESS HOUSEHOLDS'!$DN$4:$DT$397,7,FALSE)</f>
        <v>15.864398035467083</v>
      </c>
      <c r="K68" s="77">
        <f>VLOOKUP($F68,'WORKLESS HOUSEHOLDS'!$DE$4:$DK$397,7,FALSE)</f>
        <v>8.2594896390718855</v>
      </c>
      <c r="L68" s="77">
        <f>VLOOKUP($F68,'WORKLESS HOUSEHOLDS'!$CV$4:$DB$397,7,FALSE)</f>
        <v>10.932854221260939</v>
      </c>
      <c r="M68" s="77">
        <f>VLOOKUP($F68,'WORKLESS HOUSEHOLDS'!$CM$4:$CS$397,7,FALSE)</f>
        <v>8.5856213968634485</v>
      </c>
      <c r="N68" s="77">
        <f>VLOOKUP($F68,'WORKLESS HOUSEHOLDS'!$CD$4:$CJ$397,7,FALSE)</f>
        <v>14.670420713717988</v>
      </c>
      <c r="O68" s="77">
        <f>VLOOKUP($F68,'WORKLESS HOUSEHOLDS'!$BU$4:$CA$397,7,FALSE)</f>
        <v>9.487332044226287</v>
      </c>
      <c r="P68" s="77">
        <f>VLOOKUP($F68,'WORKLESS HOUSEHOLDS'!$BL$4:$BR$397,7,FALSE)</f>
        <v>9.2882883888027319</v>
      </c>
      <c r="Q68" s="77">
        <f>VLOOKUP($F68,'WORKLESS HOUSEHOLDS'!$BC$4:$BI$397,7,FALSE)</f>
        <v>13.386849382550187</v>
      </c>
      <c r="R68" s="77">
        <f>VLOOKUP($F68,'WORKLESS HOUSEHOLDS'!$AT$4:$AZ$397,7,FALSE)</f>
        <v>4.9993923390527124</v>
      </c>
      <c r="S68" s="77">
        <f>VLOOKUP($F68,'WORKLESS HOUSEHOLDS'!$AK$4:$AQ$397,7,FALSE)</f>
        <v>10.319448236565011</v>
      </c>
      <c r="T68" s="77">
        <f>VLOOKUP($F68,'WORKLESS HOUSEHOLDS'!$AB$4:$AH$397,7,FALSE)</f>
        <v>7.7956839346456253</v>
      </c>
      <c r="U68" s="77">
        <f>VLOOKUP($F68,'WORKLESS HOUSEHOLDS'!$S$4:$Y$397,7,FALSE)</f>
        <v>5.7469482658399533</v>
      </c>
      <c r="V68" s="77">
        <f>VLOOKUP($F68,'WORKLESS HOUSEHOLDS'!$J$4:$P$397,7,FALSE)</f>
        <v>6.1831664142156306</v>
      </c>
      <c r="W68" s="77">
        <f>VLOOKUP($F68,'WORKLESS HOUSEHOLDS'!$B$4:$H$397,7,FALSE)</f>
        <v>4.8895795198651513</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Cumbria to Rural as a Region</v>
      </c>
      <c r="G71" s="122"/>
      <c r="H71" s="123"/>
      <c r="I71" s="74">
        <f>(I68-I69)</f>
        <v>0.29122200818060051</v>
      </c>
      <c r="J71" s="74">
        <f t="shared" ref="J71:W71" si="14">(J68-J69)</f>
        <v>4.9532431979920588</v>
      </c>
      <c r="K71" s="74">
        <f t="shared" si="14"/>
        <v>-2.0337560900839584</v>
      </c>
      <c r="L71" s="74">
        <f t="shared" si="14"/>
        <v>-3.3152440068793254E-2</v>
      </c>
      <c r="M71" s="74">
        <f t="shared" si="14"/>
        <v>-3.1081577843250248</v>
      </c>
      <c r="N71" s="74">
        <f t="shared" si="14"/>
        <v>2.7693210344626067</v>
      </c>
      <c r="O71" s="74">
        <f t="shared" si="14"/>
        <v>-1.5479212035162249</v>
      </c>
      <c r="P71" s="74">
        <f t="shared" si="14"/>
        <v>-0.40320949696510588</v>
      </c>
      <c r="Q71" s="74">
        <f t="shared" si="14"/>
        <v>2.581671122151775</v>
      </c>
      <c r="R71" s="74">
        <f t="shared" si="14"/>
        <v>-5.7067039846768415</v>
      </c>
      <c r="S71" s="74">
        <f t="shared" si="14"/>
        <v>0.16670340841612941</v>
      </c>
      <c r="T71" s="74">
        <f t="shared" si="14"/>
        <v>-2.1079842599871252</v>
      </c>
      <c r="U71" s="74">
        <f t="shared" si="14"/>
        <v>-5.0151018988395224</v>
      </c>
      <c r="V71" s="74">
        <f t="shared" si="14"/>
        <v>-3.7557020623240174</v>
      </c>
      <c r="W71" s="74">
        <f t="shared" si="14"/>
        <v>-5.4631219033190419</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Cumbria</v>
      </c>
      <c r="G76" s="88"/>
      <c r="H76" s="89"/>
      <c r="I76" s="76">
        <f>VLOOKUP($F76,'SKILLED EMPLOYMENT'!$A$1506:$BW$1841,6,FALSE)</f>
        <v>48.800000000000004</v>
      </c>
      <c r="J76" s="77">
        <f>VLOOKUP($F76,'SKILLED EMPLOYMENT'!$A$1506:$BW$1841,10,FALSE)</f>
        <v>48.6</v>
      </c>
      <c r="K76" s="77">
        <f>VLOOKUP($F76,'SKILLED EMPLOYMENT'!$A$1506:$BW$1841,14,FALSE)</f>
        <v>51.2</v>
      </c>
      <c r="L76" s="77">
        <f>VLOOKUP($F76,'SKILLED EMPLOYMENT'!$A$1506:$BW$1841,18,FALSE)</f>
        <v>49.9</v>
      </c>
      <c r="M76" s="77">
        <f>VLOOKUP($F76,'SKILLED EMPLOYMENT'!$A$1506:$BW$1841,22,FALSE)</f>
        <v>48.9</v>
      </c>
      <c r="N76" s="77">
        <f>VLOOKUP($F76,'SKILLED EMPLOYMENT'!$A$1506:$BW$1841,26,FALSE)</f>
        <v>52.7</v>
      </c>
      <c r="O76" s="77">
        <f>VLOOKUP($F76,'SKILLED EMPLOYMENT'!$A$1506:$BW$1841,30,FALSE)</f>
        <v>53.8</v>
      </c>
      <c r="P76" s="77">
        <f>VLOOKUP($F76,'SKILLED EMPLOYMENT'!$A$1506:$BW$1841,34,FALSE)</f>
        <v>48.100000000000009</v>
      </c>
      <c r="Q76" s="77">
        <f>VLOOKUP($F76,'SKILLED EMPLOYMENT'!$A$1506:$BW$1841,38,FALSE)</f>
        <v>53.5</v>
      </c>
      <c r="R76" s="77">
        <f>VLOOKUP($F76,'SKILLED EMPLOYMENT'!$A$1506:$BW$1841,42,FALSE)</f>
        <v>54.4</v>
      </c>
      <c r="S76" s="77">
        <f>VLOOKUP($F76,'SKILLED EMPLOYMENT'!$A$1506:$BW$1841,46,FALSE)</f>
        <v>52.2</v>
      </c>
      <c r="T76" s="77">
        <f>VLOOKUP($F76,'SKILLED EMPLOYMENT'!$A$1506:$BW$1841,50,FALSE)</f>
        <v>54.7</v>
      </c>
      <c r="U76" s="77">
        <f>VLOOKUP($F76,'SKILLED EMPLOYMENT'!$A$1506:$BW$1841,54,FALSE)</f>
        <v>52.400000000000006</v>
      </c>
      <c r="V76" s="77">
        <f>VLOOKUP($F76,'SKILLED EMPLOYMENT'!$A$1506:$BW$1841,58,FALSE)</f>
        <v>53.699999999999996</v>
      </c>
      <c r="W76" s="77">
        <f>VLOOKUP($F76,'SKILLED EMPLOYMENT'!$A$1506:$BW$1841,62,FALSE)</f>
        <v>53.6</v>
      </c>
      <c r="X76" s="77">
        <f>VLOOKUP($F76,'SKILLED EMPLOYMENT'!$A$1506:$BW$1841,66,FALSE)</f>
        <v>54.800000000000004</v>
      </c>
      <c r="Y76" s="77">
        <f>VLOOKUP($F76,'SKILLED EMPLOYMENT'!$A$1506:$BW$1841,70,FALSE)</f>
        <v>54.6</v>
      </c>
      <c r="Z76" s="77">
        <f>VLOOKUP($F76,'SKILLED EMPLOYMENT'!$A$1506:$BW$1841,74,FALSE)</f>
        <v>52.099999999999994</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Cumbria to Rural as a Region</v>
      </c>
      <c r="G79" s="122"/>
      <c r="H79" s="123"/>
      <c r="I79" s="74">
        <f>(I76-I77)</f>
        <v>-3.8999999999999986</v>
      </c>
      <c r="J79" s="74">
        <f t="shared" ref="J79:Z79" si="17">(J76-J77)</f>
        <v>-4.2999999999999972</v>
      </c>
      <c r="K79" s="74">
        <f t="shared" si="17"/>
        <v>-2.2999999999999972</v>
      </c>
      <c r="L79" s="74">
        <f t="shared" si="17"/>
        <v>-4.1000000000000014</v>
      </c>
      <c r="M79" s="74">
        <f t="shared" si="17"/>
        <v>-5.2000000000000028</v>
      </c>
      <c r="N79" s="74">
        <f t="shared" si="17"/>
        <v>-1.6999999999999957</v>
      </c>
      <c r="O79" s="74">
        <f t="shared" si="17"/>
        <v>-1.6000000000000014</v>
      </c>
      <c r="P79" s="74">
        <f t="shared" si="17"/>
        <v>-7.4999999999999929</v>
      </c>
      <c r="Q79" s="74">
        <f t="shared" si="17"/>
        <v>-1.8999999999999986</v>
      </c>
      <c r="R79" s="74">
        <f t="shared" si="17"/>
        <v>-1.8000000000000043</v>
      </c>
      <c r="S79" s="74">
        <f t="shared" si="17"/>
        <v>-4</v>
      </c>
      <c r="T79" s="74">
        <f t="shared" si="17"/>
        <v>-2.0999999999999943</v>
      </c>
      <c r="U79" s="74">
        <f t="shared" si="17"/>
        <v>-4.1999999999999957</v>
      </c>
      <c r="V79" s="74">
        <f t="shared" si="17"/>
        <v>-3.4000000000000057</v>
      </c>
      <c r="W79" s="74">
        <f t="shared" si="17"/>
        <v>-4.1999999999999957</v>
      </c>
      <c r="X79" s="74">
        <f t="shared" si="17"/>
        <v>-3.9999999999999929</v>
      </c>
      <c r="Y79" s="74">
        <f t="shared" si="17"/>
        <v>-4.1000000000000014</v>
      </c>
      <c r="Z79" s="74">
        <f t="shared" si="17"/>
        <v>-6.3000000000000043</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Wnoaeo2qcC0DmgUeUQL7UbHGu3ZCpRUbQt22UCdFQ+v/E3TSFLlP9CnaFXaTCfh0iQIEW6X1X3f3MqdRPUN2Hg==" saltValue="En5K2s8R1fywNVQh/vUFjg=="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2022-08-02T11:01:48Z</dcterms:modified>
</cp:coreProperties>
</file>