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A99A016B-2025-426D-AF6D-2FD38007E1FF}" xr6:coauthVersionLast="47" xr6:coauthVersionMax="47" xr10:uidLastSave="{51229375-6603-46CB-97F8-DB4B9291B9DF}"/>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<sst xmlns="http://schemas.openxmlformats.org/spreadsheetml/2006/main" count="32859" uniqueCount="1676">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</sst>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Derbyshire Dales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19.86</c:v>
                </c:pt>
                <c:pt idx="1">
                  <c:v>19.93</c:v>
                </c:pt>
                <c:pt idx="2">
                  <c:v>20.37</c:v>
                </c:pt>
                <c:pt idx="3">
                  <c:v>20.66</c:v>
                </c:pt>
                <c:pt idx="4">
                  <c:v>21.05</c:v>
                </c:pt>
                <c:pt idx="5">
                  <c:v>21.04</c:v>
                </c:pt>
                <c:pt idx="6">
                  <c:v>21.1</c:v>
                </c:pt>
                <c:pt idx="7">
                  <c:v>21.46</c:v>
                </c:pt>
                <c:pt idx="8">
                  <c:v>22.59</c:v>
                </c:pt>
                <c:pt idx="9">
                  <c:v>24.05</c:v>
                </c:pt>
                <c:pt idx="10">
                  <c:v>25.11</c:v>
                </c:pt>
                <c:pt idx="11">
                  <c:v>25.43</c:v>
                </c:pt>
                <c:pt idx="12">
                  <c:v>25.4</c:v>
                </c:pt>
                <c:pt idx="13">
                  <c:v>24.94</c:v>
                </c:pt>
                <c:pt idx="14">
                  <c:v>24.61</c:v>
                </c:pt>
                <c:pt idx="15">
                  <c:v>24.23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Derbyshire Dales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409.4</c:v>
                </c:pt>
                <c:pt idx="1">
                  <c:v>424.2</c:v>
                </c:pt>
                <c:pt idx="2">
                  <c:v>479.9</c:v>
                </c:pt>
                <c:pt idx="3">
                  <c:v>435.1</c:v>
                </c:pt>
                <c:pt idx="4">
                  <c:v>458.8</c:v>
                </c:pt>
                <c:pt idx="5">
                  <c:v>467.2</c:v>
                </c:pt>
                <c:pt idx="6">
                  <c:v>475.1</c:v>
                </c:pt>
                <c:pt idx="7">
                  <c:v>471.2</c:v>
                </c:pt>
                <c:pt idx="8">
                  <c:v>518.5</c:v>
                </c:pt>
                <c:pt idx="9">
                  <c:v>530.4</c:v>
                </c:pt>
                <c:pt idx="10">
                  <c:v>499.9</c:v>
                </c:pt>
                <c:pt idx="11">
                  <c:v>536.1</c:v>
                </c:pt>
                <c:pt idx="12">
                  <c:v>483.8</c:v>
                </c:pt>
                <c:pt idx="13">
                  <c:v>554.79999999999995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Derbyshire Dales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77.400000000000006</c:v>
                </c:pt>
                <c:pt idx="1">
                  <c:v>80.3</c:v>
                </c:pt>
                <c:pt idx="2">
                  <c:v>74</c:v>
                </c:pt>
                <c:pt idx="3">
                  <c:v>66.900000000000006</c:v>
                </c:pt>
                <c:pt idx="4">
                  <c:v>79</c:v>
                </c:pt>
                <c:pt idx="5">
                  <c:v>72.8</c:v>
                </c:pt>
                <c:pt idx="6">
                  <c:v>79.2</c:v>
                </c:pt>
                <c:pt idx="7">
                  <c:v>77.900000000000006</c:v>
                </c:pt>
                <c:pt idx="8">
                  <c:v>68.599999999999994</c:v>
                </c:pt>
                <c:pt idx="9">
                  <c:v>77.400000000000006</c:v>
                </c:pt>
                <c:pt idx="10">
                  <c:v>76.7</c:v>
                </c:pt>
                <c:pt idx="11">
                  <c:v>84.4</c:v>
                </c:pt>
                <c:pt idx="12">
                  <c:v>81.099999999999994</c:v>
                </c:pt>
                <c:pt idx="13">
                  <c:v>79.400000000000006</c:v>
                </c:pt>
                <c:pt idx="14">
                  <c:v>84</c:v>
                </c:pt>
                <c:pt idx="15">
                  <c:v>79.400000000000006</c:v>
                </c:pt>
                <c:pt idx="16">
                  <c:v>77</c:v>
                </c:pt>
                <c:pt idx="17">
                  <c:v>68.900000000000006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Derbyshire Dales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18298</c:v>
                </c:pt>
                <c:pt idx="1">
                  <c:v>19408</c:v>
                </c:pt>
                <c:pt idx="2">
                  <c:v>20026</c:v>
                </c:pt>
                <c:pt idx="3">
                  <c:v>21113</c:v>
                </c:pt>
                <c:pt idx="4">
                  <c:v>21418</c:v>
                </c:pt>
                <c:pt idx="5">
                  <c:v>20759</c:v>
                </c:pt>
                <c:pt idx="6">
                  <c:v>21041</c:v>
                </c:pt>
                <c:pt idx="7">
                  <c:v>21577</c:v>
                </c:pt>
                <c:pt idx="8">
                  <c:v>21974</c:v>
                </c:pt>
                <c:pt idx="9">
                  <c:v>23227</c:v>
                </c:pt>
                <c:pt idx="10">
                  <c:v>23848</c:v>
                </c:pt>
                <c:pt idx="11">
                  <c:v>25547</c:v>
                </c:pt>
                <c:pt idx="12">
                  <c:v>25443</c:v>
                </c:pt>
                <c:pt idx="13">
                  <c:v>25430</c:v>
                </c:pt>
                <c:pt idx="14">
                  <c:v>25311</c:v>
                </c:pt>
                <c:pt idx="15">
                  <c:v>25635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Derbyshire Dales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23.6</c:v>
                </c:pt>
                <c:pt idx="1">
                  <c:v>24.2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Derbyshire Dales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21.3</c:v>
                </c:pt>
                <c:pt idx="1">
                  <c:v>17.100000000000001</c:v>
                </c:pt>
                <c:pt idx="2">
                  <c:v>22.3</c:v>
                </c:pt>
                <c:pt idx="3">
                  <c:v>30.3</c:v>
                </c:pt>
                <c:pt idx="4">
                  <c:v>18.7</c:v>
                </c:pt>
                <c:pt idx="5">
                  <c:v>24.5</c:v>
                </c:pt>
                <c:pt idx="6">
                  <c:v>15.8</c:v>
                </c:pt>
                <c:pt idx="7">
                  <c:v>15.5</c:v>
                </c:pt>
                <c:pt idx="8">
                  <c:v>31.4</c:v>
                </c:pt>
                <c:pt idx="9">
                  <c:v>19.5</c:v>
                </c:pt>
                <c:pt idx="10">
                  <c:v>21</c:v>
                </c:pt>
                <c:pt idx="11">
                  <c:v>15.6</c:v>
                </c:pt>
                <c:pt idx="12">
                  <c:v>18.899999999999999</c:v>
                </c:pt>
                <c:pt idx="13">
                  <c:v>19.8</c:v>
                </c:pt>
                <c:pt idx="14">
                  <c:v>14.9</c:v>
                </c:pt>
                <c:pt idx="15">
                  <c:v>18.399999999999999</c:v>
                </c:pt>
                <c:pt idx="16">
                  <c:v>21.8</c:v>
                </c:pt>
                <c:pt idx="17">
                  <c:v>28.7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Derbyshire Dales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15.400000000000006</c:v>
                </c:pt>
                <c:pt idx="1">
                  <c:v>13.299999999999997</c:v>
                </c:pt>
                <c:pt idx="2">
                  <c:v>2.2000000000000028</c:v>
                </c:pt>
                <c:pt idx="3">
                  <c:v>15.400000000000006</c:v>
                </c:pt>
                <c:pt idx="4">
                  <c:v>34.5</c:v>
                </c:pt>
                <c:pt idx="5">
                  <c:v>15</c:v>
                </c:pt>
                <c:pt idx="6">
                  <c:v>28.799999999999997</c:v>
                </c:pt>
                <c:pt idx="7">
                  <c:v>22.799999999999997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Derbyshire Dales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12.774553880889664</c:v>
                </c:pt>
                <c:pt idx="2">
                  <c:v>5.5358788002866213</c:v>
                </c:pt>
                <c:pt idx="3">
                  <c:v>5.7355199087049824</c:v>
                </c:pt>
                <c:pt idx="4">
                  <c:v>0</c:v>
                </c:pt>
                <c:pt idx="5">
                  <c:v>12.542801846062229</c:v>
                </c:pt>
                <c:pt idx="6">
                  <c:v>8.0313735658261489</c:v>
                </c:pt>
                <c:pt idx="7">
                  <c:v>8.8828425096030728</c:v>
                </c:pt>
                <c:pt idx="8">
                  <c:v>8.527380761201222</c:v>
                </c:pt>
                <c:pt idx="9">
                  <c:v>10.403786707882535</c:v>
                </c:pt>
                <c:pt idx="10">
                  <c:v>0</c:v>
                </c:pt>
                <c:pt idx="11">
                  <c:v>12.087139845397049</c:v>
                </c:pt>
                <c:pt idx="12">
                  <c:v>14.188741721854303</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Derbyshire Dales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56.900000000000006</c:v>
                </c:pt>
                <c:pt idx="1">
                  <c:v>53.9</c:v>
                </c:pt>
                <c:pt idx="2">
                  <c:v>55.400000000000006</c:v>
                </c:pt>
                <c:pt idx="3">
                  <c:v>50.900000000000006</c:v>
                </c:pt>
                <c:pt idx="4">
                  <c:v>56.000000000000007</c:v>
                </c:pt>
                <c:pt idx="5">
                  <c:v>53.100000000000009</c:v>
                </c:pt>
                <c:pt idx="6">
                  <c:v>65.699999999999989</c:v>
                </c:pt>
                <c:pt idx="7">
                  <c:v>71.3</c:v>
                </c:pt>
                <c:pt idx="8">
                  <c:v>53.900000000000006</c:v>
                </c:pt>
                <c:pt idx="9">
                  <c:v>60.5</c:v>
                </c:pt>
                <c:pt idx="10">
                  <c:v>60.599999999999994</c:v>
                </c:pt>
                <c:pt idx="11">
                  <c:v>61.1</c:v>
                </c:pt>
                <c:pt idx="12">
                  <c:v>53.9</c:v>
                </c:pt>
                <c:pt idx="13">
                  <c:v>73.899999999999991</c:v>
                </c:pt>
                <c:pt idx="14">
                  <c:v>66</c:v>
                </c:pt>
                <c:pt idx="15">
                  <c:v>65.600000000000009</c:v>
                </c:pt>
                <c:pt idx="16">
                  <c:v>73.3</c:v>
                </c:pt>
                <c:pt idx="17">
                  <c:v>55.7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Derbyshire Dales is generally above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per head in Derbyshire Dales is markedly greater than the rural or England situations from 2004 to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Derbyshire Dales in both 2017 and 2018 sits between that of 'Rural as a Region'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Derbyshire Dales'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Derbyshire Dales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Derbyshire Dales, if the proportions in 2007 and 2011 are discounted, shows a general upward trend that has taken it above the England and rural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Derbyshire Dales in general has a higher proportion of employed people in skilled employment than seen for 'Rural as a Region', and in some years it has been significantly greater.</a:t>
          </a:r>
          <a:endParaRPr lang="en-GB" sz="1100">
            <a:latin typeface="Avenir Next LT Pro" panose="020B0504020202020204" pitchFamily="34" charset="0"/>
          </a:endParaRPr>
        </a:p>
      </xdr:txBody>
    </xdr:sp>
    <xdr:clientData/>
  </xdr:twoCellAnchor>
  <xdr:twoCellAnchor>
    <xdr:from>
      <xdr:col>0</xdr:col>
      <xdr:colOff>617220</xdr:colOff>
      <xdr:row>20</xdr:row>
      <xdr:rowOff>594360</xdr:rowOff>
    </xdr:from>
    <xdr:to>
      <xdr:col>1</xdr:col>
      <xdr:colOff>2598420</xdr:colOff>
      <xdr:row>22</xdr:row>
      <xdr:rowOff>121920</xdr:rowOff>
    </xdr:to>
    <xdr:sp macro="" textlink="">
      <xdr:nvSpPr>
        <xdr:cNvPr id="20" name="TextBox 19">
          <a:extLst>
            <a:ext uri="{FF2B5EF4-FFF2-40B4-BE49-F238E27FC236}">
              <a16:creationId xmlns:a16="http://schemas.microsoft.com/office/drawing/2014/main" id="{2CA220B9-5081-422D-AFF2-855CA5FA1BB5}"/>
            </a:ext>
          </a:extLst>
        </xdr:cNvPr>
        <xdr:cNvSpPr txBox="1"/>
      </xdr:nvSpPr>
      <xdr:spPr>
        <a:xfrm>
          <a:off x="617220" y="75209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Derbyshire Dales has fluctauted a little over the years, but is consistently in line with the rural average situation.</a:t>
          </a:r>
          <a:endParaRPr lang="en-GB" sz="1100">
            <a:latin typeface="Avenir Next LT Pro" panose="020B0504020202020204" pitchFamily="34" charset="0"/>
          </a:endParaRPr>
        </a:p>
      </xdr:txBody>
    </xdr:sp>
    <xdr:clientData/>
  </xdr:twoCellAnchor>
  <xdr:twoCellAnchor>
    <xdr:from>
      <xdr:col>0</xdr:col>
      <xdr:colOff>594360</xdr:colOff>
      <xdr:row>12</xdr:row>
      <xdr:rowOff>533400</xdr:rowOff>
    </xdr:from>
    <xdr:to>
      <xdr:col>1</xdr:col>
      <xdr:colOff>2575560</xdr:colOff>
      <xdr:row>14</xdr:row>
      <xdr:rowOff>38100</xdr:rowOff>
    </xdr:to>
    <xdr:sp macro="" textlink="">
      <xdr:nvSpPr>
        <xdr:cNvPr id="21" name="TextBox 20">
          <a:extLst>
            <a:ext uri="{FF2B5EF4-FFF2-40B4-BE49-F238E27FC236}">
              <a16:creationId xmlns:a16="http://schemas.microsoft.com/office/drawing/2014/main" id="{E285588C-7701-4959-B8AD-72EE069E0D88}"/>
            </a:ext>
          </a:extLst>
        </xdr:cNvPr>
        <xdr:cNvSpPr txBox="1"/>
      </xdr:nvSpPr>
      <xdr:spPr>
        <a:xfrm>
          <a:off x="594360" y="35204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Derbyshire Dales is consistently below that of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Derbyshire Dales</v>
      </c>
      <c r="G12" s="88" t="str">
        <f>IFERROR(VLOOKUP(F12,GVA!B244:B552,1,FALSE),VLOOKUP(F12,GVA!B6:C230,2,FALSE))</f>
        <v>Derbyshire Dales</v>
      </c>
      <c r="H12" s="89" t="str">
        <f>IF(F12=G12,"",G12)</f>
        <v/>
      </c>
      <c r="I12" s="76">
        <f>IFERROR(VLOOKUP($F12,GVA!$B$7:$S$230,GVA!D$3,FALSE),VLOOKUP($F12,GVA!$B$244:$T$554,GVA!E$3,FALSE))</f>
        <v>19.86</v>
      </c>
      <c r="J12" s="77">
        <f>IFERROR(VLOOKUP($F12,GVA!$B$7:$S$230,GVA!E$3,FALSE),VLOOKUP($F12,GVA!$B$244:$T$554,GVA!F$3,FALSE))</f>
        <v>19.93</v>
      </c>
      <c r="K12" s="77">
        <f>IFERROR(VLOOKUP($F12,GVA!$B$7:$S$230,GVA!F$3,FALSE),VLOOKUP($F12,GVA!$B$244:$T$554,GVA!G$3,FALSE))</f>
        <v>20.37</v>
      </c>
      <c r="L12" s="77">
        <f>IFERROR(VLOOKUP($F12,GVA!$B$7:$S$230,GVA!G$3,FALSE),VLOOKUP($F12,GVA!$B$244:$T$554,GVA!H$3,FALSE))</f>
        <v>20.66</v>
      </c>
      <c r="M12" s="77">
        <f>IFERROR(VLOOKUP($F12,GVA!$B$7:$S$230,GVA!H$3,FALSE),VLOOKUP($F12,GVA!$B$244:$T$554,GVA!I$3,FALSE))</f>
        <v>21.05</v>
      </c>
      <c r="N12" s="77">
        <f>IFERROR(VLOOKUP($F12,GVA!$B$7:$S$230,GVA!I$3,FALSE),VLOOKUP($F12,GVA!$B$244:$T$554,GVA!J$3,FALSE))</f>
        <v>21.04</v>
      </c>
      <c r="O12" s="77">
        <f>IFERROR(VLOOKUP($F12,GVA!$B$7:$S$230,GVA!J$3,FALSE),VLOOKUP($F12,GVA!$B$244:$T$554,GVA!K$3,FALSE))</f>
        <v>21.1</v>
      </c>
      <c r="P12" s="77">
        <f>IFERROR(VLOOKUP($F12,GVA!$B$7:$S$230,GVA!K$3,FALSE),VLOOKUP($F12,GVA!$B$244:$T$554,GVA!L$3,FALSE))</f>
        <v>21.46</v>
      </c>
      <c r="Q12" s="77">
        <f>IFERROR(VLOOKUP($F12,GVA!$B$7:$S$230,GVA!L$3,FALSE),VLOOKUP($F12,GVA!$B$244:$T$554,GVA!M$3,FALSE))</f>
        <v>22.59</v>
      </c>
      <c r="R12" s="77">
        <f>IFERROR(VLOOKUP($F12,GVA!$B$7:$S$230,GVA!M$3,FALSE),VLOOKUP($F12,GVA!$B$244:$T$554,GVA!N$3,FALSE))</f>
        <v>24.05</v>
      </c>
      <c r="S12" s="77">
        <f>IFERROR(VLOOKUP($F12,GVA!$B$7:$S$230,GVA!N$3,FALSE),VLOOKUP($F12,GVA!$B$244:$T$554,GVA!O$3,FALSE))</f>
        <v>25.11</v>
      </c>
      <c r="T12" s="77">
        <f>IFERROR(VLOOKUP($F12,GVA!$B$7:$S$230,GVA!O$3,FALSE),VLOOKUP($F12,GVA!$B$244:$T$554,GVA!P$3,FALSE))</f>
        <v>25.43</v>
      </c>
      <c r="U12" s="77">
        <f>IFERROR(VLOOKUP($F12,GVA!$B$7:$S$230,GVA!P$3,FALSE),VLOOKUP($F12,GVA!$B$244:$T$554,GVA!Q$3,FALSE))</f>
        <v>25.4</v>
      </c>
      <c r="V12" s="77">
        <f>IFERROR(VLOOKUP($F12,GVA!$B$7:$S$230,GVA!Q$3,FALSE),VLOOKUP($F12,GVA!$B$244:$T$554,GVA!R$3,FALSE))</f>
        <v>24.94</v>
      </c>
      <c r="W12" s="77">
        <f>IFERROR(VLOOKUP($F12,GVA!$B$7:$S$230,GVA!R$3,FALSE),VLOOKUP($F12,GVA!$B$244:$T$554,GVA!S$3,FALSE))</f>
        <v>24.61</v>
      </c>
      <c r="X12" s="77">
        <f>IFERROR(VLOOKUP($F12,GVA!$B$7:$S$230,GVA!S$3,FALSE),VLOOKUP($F12,GVA!$B$244:$T$554,GVA!T$3,FALSE))</f>
        <v>24.23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Derbyshire Dales to Rural as a Region</v>
      </c>
      <c r="G15" s="122"/>
      <c r="H15" s="123"/>
      <c r="I15" s="74">
        <f>100*((I12-I13)/I13)</f>
        <v>-15.633391828539892</v>
      </c>
      <c r="J15" s="74">
        <f t="shared" ref="J15:X15" si="0">100*((J12-J13)/J13)</f>
        <v>-15.10031036371382</v>
      </c>
      <c r="K15" s="74">
        <f t="shared" si="0"/>
        <v>-16.186389619550088</v>
      </c>
      <c r="L15" s="74">
        <f t="shared" si="0"/>
        <v>-16.822913671133623</v>
      </c>
      <c r="M15" s="74">
        <f t="shared" si="0"/>
        <v>-16.681980746667406</v>
      </c>
      <c r="N15" s="74">
        <f t="shared" si="0"/>
        <v>-17.401890910450486</v>
      </c>
      <c r="O15" s="74">
        <f t="shared" si="0"/>
        <v>-18.185720814080668</v>
      </c>
      <c r="P15" s="74">
        <f t="shared" si="0"/>
        <v>-18.012252861957439</v>
      </c>
      <c r="Q15" s="74">
        <f t="shared" si="0"/>
        <v>-15.427196149217821</v>
      </c>
      <c r="R15" s="74">
        <f t="shared" si="0"/>
        <v>-11.496050573685421</v>
      </c>
      <c r="S15" s="74">
        <f t="shared" si="0"/>
        <v>-9.102897257883134</v>
      </c>
      <c r="T15" s="74">
        <f t="shared" si="0"/>
        <v>-9.6564091285885745</v>
      </c>
      <c r="U15" s="74">
        <f t="shared" si="0"/>
        <v>-11.918788264095001</v>
      </c>
      <c r="V15" s="74">
        <f t="shared" si="0"/>
        <v>-15.802503868335899</v>
      </c>
      <c r="W15" s="74">
        <f t="shared" si="0"/>
        <v>-18.60266410467414</v>
      </c>
      <c r="X15" s="74">
        <f t="shared" si="0"/>
        <v>-20.690797292610803</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Derbyshire Dales</v>
      </c>
      <c r="G20" s="88"/>
      <c r="H20" s="89"/>
      <c r="I20" s="80">
        <f>IF(VLOOKUP($F20,PAY!$A$11:$AE$349,4,FALSE)="-",#N/A,VLOOKUP($F20,PAY!$A$11:$AE$349,4,FALSE))</f>
        <v>409.4</v>
      </c>
      <c r="J20" s="80">
        <f>IF(VLOOKUP($F20,PAY!$A$11:$AE$349,6,FALSE)="-",#N/A,VLOOKUP($F20,PAY!$A$11:$AE$349,6,FALSE))</f>
        <v>424.2</v>
      </c>
      <c r="K20" s="80">
        <f>IF(VLOOKUP($F20,PAY!$A$11:$AE$349,8,FALSE)="-",#N/A,VLOOKUP($F20,PAY!$A$11:$AE$349,8,FALSE))</f>
        <v>479.9</v>
      </c>
      <c r="L20" s="80">
        <f>IF(VLOOKUP($F20,PAY!$A$11:$AE$349,10,FALSE)="-",#N/A,VLOOKUP($F20,PAY!$A$11:$AE$349,10,FALSE))</f>
        <v>435.1</v>
      </c>
      <c r="M20" s="80">
        <f>IF(VLOOKUP($F20,PAY!$A$11:$AE$349,12,FALSE)="-",#N/A,VLOOKUP($F20,PAY!$A$11:$AE$349,12,FALSE))</f>
        <v>458.8</v>
      </c>
      <c r="N20" s="80">
        <f>IF(VLOOKUP($F20,PAY!$A$11:$AE$349,14,FALSE)="-",#N/A,VLOOKUP($F20,PAY!$A$11:$AE$349,14,FALSE))</f>
        <v>467.2</v>
      </c>
      <c r="O20" s="80">
        <f>IF(VLOOKUP($F20,PAY!$A$11:$AE$349,16,FALSE)="-",#N/A,VLOOKUP($F20,PAY!$A$11:$AE$349,16,FALSE))</f>
        <v>475.1</v>
      </c>
      <c r="P20" s="80">
        <f>IF(VLOOKUP($F20,PAY!$A$11:$AE$349,18,FALSE)="-",#N/A,VLOOKUP($F20,PAY!$A$11:$AE$349,18,FALSE))</f>
        <v>471.2</v>
      </c>
      <c r="Q20" s="80">
        <f>IF(VLOOKUP($F20,PAY!$A$11:$AE$349,20,FALSE)="-",#N/A,VLOOKUP($F20,PAY!$A$11:$AE$349,20,FALSE))</f>
        <v>518.5</v>
      </c>
      <c r="R20" s="80">
        <f>IF(VLOOKUP($F20,PAY!$A$11:$AE$349,22,FALSE)="-",#N/A,VLOOKUP($F20,PAY!$A$11:$AE$349,22,FALSE))</f>
        <v>530.4</v>
      </c>
      <c r="S20" s="80">
        <f>IF(VLOOKUP($F20,PAY!$A$11:$AE$349,24,FALSE)="-",#N/A,VLOOKUP($F20,PAY!$A$11:$AE$349,24,FALSE))</f>
        <v>499.9</v>
      </c>
      <c r="T20" s="80">
        <f>IF(VLOOKUP($F20,PAY!$A$11:$AE$349,26,FALSE)="-",#N/A,VLOOKUP($F20,PAY!$A$11:$AE$349,26,FALSE))</f>
        <v>536.1</v>
      </c>
      <c r="U20" s="80">
        <f>IF(VLOOKUP($F20,PAY!$A$11:$AE$349,28,FALSE)="-",#N/A,VLOOKUP($F20,PAY!$A$11:$AE$349,28,FALSE))</f>
        <v>483.8</v>
      </c>
      <c r="V20" s="80">
        <f>IF(VLOOKUP($F20,PAY!$A$11:$AE$349,30,FALSE)="-",#N/A,VLOOKUP($F20,PAY!$A$11:$AE$349,30,FALSE))</f>
        <v>554.79999999999995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Derbyshire Dales to Rural as a Region</v>
      </c>
      <c r="G23" s="122"/>
      <c r="H23" s="123"/>
      <c r="I23" s="74">
        <f>100*((I20-I21)/I21)</f>
        <v>-5.4486879648252993</v>
      </c>
      <c r="J23" s="74">
        <f t="shared" ref="J23:V23" si="2">100*((J20-J21)/J21)</f>
        <v>-2.9123991531727467</v>
      </c>
      <c r="K23" s="74">
        <f t="shared" si="2"/>
        <v>7.0936049648454942</v>
      </c>
      <c r="L23" s="74">
        <f t="shared" si="2"/>
        <v>-3.4512493820502215</v>
      </c>
      <c r="M23" s="74">
        <f t="shared" si="2"/>
        <v>0.78133254736653757</v>
      </c>
      <c r="N23" s="74">
        <f t="shared" si="2"/>
        <v>0.86962225270971127</v>
      </c>
      <c r="O23" s="74">
        <f t="shared" si="2"/>
        <v>0.91279635634279788</v>
      </c>
      <c r="P23" s="74">
        <f t="shared" si="2"/>
        <v>-0.76271163848375345</v>
      </c>
      <c r="Q23" s="74">
        <f t="shared" si="2"/>
        <v>5.9282476188998334</v>
      </c>
      <c r="R23" s="74">
        <f t="shared" si="2"/>
        <v>5.2262025840961606</v>
      </c>
      <c r="S23" s="74">
        <f t="shared" si="2"/>
        <v>-2.8236560312354015</v>
      </c>
      <c r="T23" s="74">
        <f t="shared" si="2"/>
        <v>0.44991490206489348</v>
      </c>
      <c r="U23" s="74">
        <f t="shared" si="2"/>
        <v>-8.8971572475440333</v>
      </c>
      <c r="V23" s="74">
        <f t="shared" si="2"/>
        <v>-1.675524362043125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Derbyshire Dales</v>
      </c>
      <c r="G28" s="88"/>
      <c r="H28" s="89"/>
      <c r="I28" s="76">
        <f>VLOOKUP($F28,EMPLOYMENT!$A$6:$BW$345,6,FALSE)</f>
        <v>77.400000000000006</v>
      </c>
      <c r="J28" s="77">
        <f>VLOOKUP($F28,EMPLOYMENT!$A$6:$BW$345,10,FALSE)</f>
        <v>80.3</v>
      </c>
      <c r="K28" s="77">
        <f>VLOOKUP($F28,EMPLOYMENT!$A$6:$BW$345,14,FALSE)</f>
        <v>74</v>
      </c>
      <c r="L28" s="77">
        <f>VLOOKUP($F28,EMPLOYMENT!$A$6:$BW$345,18,FALSE)</f>
        <v>66.900000000000006</v>
      </c>
      <c r="M28" s="77">
        <f>VLOOKUP($F28,EMPLOYMENT!$A$6:$BW$345,22,FALSE)</f>
        <v>79</v>
      </c>
      <c r="N28" s="77">
        <f>VLOOKUP($F28,EMPLOYMENT!$A$6:$BW$345,26,FALSE)</f>
        <v>72.8</v>
      </c>
      <c r="O28" s="77">
        <f>VLOOKUP($F28,EMPLOYMENT!$A$6:$BW$345,30,FALSE)</f>
        <v>79.2</v>
      </c>
      <c r="P28" s="77">
        <f>VLOOKUP($F28,EMPLOYMENT!$A$6:$BW$345,34,FALSE)</f>
        <v>77.900000000000006</v>
      </c>
      <c r="Q28" s="77">
        <f>VLOOKUP($F28,EMPLOYMENT!$A$6:$BW$345,38,FALSE)</f>
        <v>68.599999999999994</v>
      </c>
      <c r="R28" s="77">
        <f>VLOOKUP($F28,EMPLOYMENT!$A$6:$BW$345,42,FALSE)</f>
        <v>77.400000000000006</v>
      </c>
      <c r="S28" s="77">
        <f>VLOOKUP($F28,EMPLOYMENT!$A$6:$BW$345,46,FALSE)</f>
        <v>76.7</v>
      </c>
      <c r="T28" s="77">
        <f>VLOOKUP($F28,EMPLOYMENT!$A$6:$BW$345,50,FALSE)</f>
        <v>84.4</v>
      </c>
      <c r="U28" s="77">
        <f>VLOOKUP($F28,EMPLOYMENT!$A$6:$BW$345,54,FALSE)</f>
        <v>81.099999999999994</v>
      </c>
      <c r="V28" s="77">
        <f>VLOOKUP($F28,EMPLOYMENT!$A$6:$BW$345,58,FALSE)</f>
        <v>79.400000000000006</v>
      </c>
      <c r="W28" s="77">
        <f>VLOOKUP($F28,EMPLOYMENT!$A$6:$BW$345,62,FALSE)</f>
        <v>84</v>
      </c>
      <c r="X28" s="77">
        <f>VLOOKUP($F28,EMPLOYMENT!$A$6:$BW$345,66,FALSE)</f>
        <v>79.400000000000006</v>
      </c>
      <c r="Y28" s="77">
        <f>VLOOKUP($F28,EMPLOYMENT!$A$6:$BW$345,70,FALSE)</f>
        <v>77</v>
      </c>
      <c r="Z28" s="77">
        <f>VLOOKUP($F28,EMPLOYMENT!$A$6:$BW$345,74,FALSE)</f>
        <v>68.900000000000006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Derbyshire Dales to Rural as a Region</v>
      </c>
      <c r="G31" s="122"/>
      <c r="H31" s="123"/>
      <c r="I31" s="74">
        <f>(I28-I29)</f>
        <v>1.2886580805982675</v>
      </c>
      <c r="J31" s="74">
        <f t="shared" ref="J31:Z31" si="4">(J28-J29)</f>
        <v>3.9870245333170402</v>
      </c>
      <c r="K31" s="74">
        <f t="shared" si="4"/>
        <v>-1.8731888994867631</v>
      </c>
      <c r="L31" s="74">
        <f t="shared" si="4"/>
        <v>-8.740468302627832</v>
      </c>
      <c r="M31" s="74">
        <f t="shared" si="4"/>
        <v>3.2644756266682577</v>
      </c>
      <c r="N31" s="74">
        <f t="shared" si="4"/>
        <v>-1.7095398428731841</v>
      </c>
      <c r="O31" s="74">
        <f t="shared" si="4"/>
        <v>5.6528668610301338</v>
      </c>
      <c r="P31" s="74">
        <f t="shared" si="4"/>
        <v>4.1657045967223922</v>
      </c>
      <c r="Q31" s="74">
        <f t="shared" si="4"/>
        <v>-5.4331574754625791</v>
      </c>
      <c r="R31" s="74">
        <f t="shared" si="4"/>
        <v>2.6555250700997988</v>
      </c>
      <c r="S31" s="74">
        <f t="shared" si="4"/>
        <v>0.59113965992439432</v>
      </c>
      <c r="T31" s="74">
        <f t="shared" si="4"/>
        <v>7.2094680243909863</v>
      </c>
      <c r="U31" s="74">
        <f t="shared" si="4"/>
        <v>4.1283675182919524</v>
      </c>
      <c r="V31" s="74">
        <f t="shared" si="4"/>
        <v>1.367213114754108</v>
      </c>
      <c r="W31" s="74">
        <f t="shared" si="4"/>
        <v>5.951843106585855</v>
      </c>
      <c r="X31" s="74">
        <f t="shared" si="4"/>
        <v>0.80870062104330032</v>
      </c>
      <c r="Y31" s="74">
        <f t="shared" si="4"/>
        <v>-1.4346296129204461E-2</v>
      </c>
      <c r="Z31" s="74">
        <f t="shared" si="4"/>
        <v>-7.2557580778790367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Derbyshire Dales</v>
      </c>
      <c r="G36" s="88" t="str">
        <f>IFERROR(VLOOKUP(F36,GDHI!B338:C574,2,FALSE),VLOOKUP(F36,GDHI!C3:C336,1,FALSE))</f>
        <v>Derbyshire Dales</v>
      </c>
      <c r="H36" s="89" t="str">
        <f>IF(F36=G36,"",G36)</f>
        <v/>
      </c>
      <c r="I36" s="83">
        <f>IFERROR(VLOOKUP($F36,GDHI!$B$338:$U$574,GDHI!G$578,FALSE),VLOOKUP($F36,GDHI!$C$3:$U$336,GDHI!F$578,FALSE))</f>
        <v>18298</v>
      </c>
      <c r="J36" s="84">
        <f>IFERROR(VLOOKUP($F36,GDHI!$B$338:$U$574,GDHI!H$578,FALSE),VLOOKUP($F36,GDHI!$C$3:$U$336,GDHI!G$578,FALSE))</f>
        <v>19408</v>
      </c>
      <c r="K36" s="84">
        <f>IFERROR(VLOOKUP($F36,GDHI!$B$338:$U$574,GDHI!I$578,FALSE),VLOOKUP($F36,GDHI!$C$3:$U$336,GDHI!H$578,FALSE))</f>
        <v>20026</v>
      </c>
      <c r="L36" s="84">
        <f>IFERROR(VLOOKUP($F36,GDHI!$B$338:$U$574,GDHI!J$578,FALSE),VLOOKUP($F36,GDHI!$C$3:$U$336,GDHI!I$578,FALSE))</f>
        <v>21113</v>
      </c>
      <c r="M36" s="84">
        <f>IFERROR(VLOOKUP($F36,GDHI!$B$338:$U$574,GDHI!K$578,FALSE),VLOOKUP($F36,GDHI!$C$3:$U$336,GDHI!J$578,FALSE))</f>
        <v>21418</v>
      </c>
      <c r="N36" s="84">
        <f>IFERROR(VLOOKUP($F36,GDHI!$B$338:$U$574,GDHI!L$578,FALSE),VLOOKUP($F36,GDHI!$C$3:$U$336,GDHI!K$578,FALSE))</f>
        <v>20759</v>
      </c>
      <c r="O36" s="84">
        <f>IFERROR(VLOOKUP($F36,GDHI!$B$338:$U$574,GDHI!M$578,FALSE),VLOOKUP($F36,GDHI!$C$3:$U$336,GDHI!L$578,FALSE))</f>
        <v>21041</v>
      </c>
      <c r="P36" s="84">
        <f>IFERROR(VLOOKUP($F36,GDHI!$B$338:$U$574,GDHI!N$578,FALSE),VLOOKUP($F36,GDHI!$C$3:$U$336,GDHI!M$578,FALSE))</f>
        <v>21577</v>
      </c>
      <c r="Q36" s="84">
        <f>IFERROR(VLOOKUP($F36,GDHI!$B$338:$U$574,GDHI!O$578,FALSE),VLOOKUP($F36,GDHI!$C$3:$U$336,GDHI!N$578,FALSE))</f>
        <v>21974</v>
      </c>
      <c r="R36" s="84">
        <f>IFERROR(VLOOKUP($F36,GDHI!$B$338:$U$574,GDHI!P$578,FALSE),VLOOKUP($F36,GDHI!$C$3:$U$336,GDHI!O$578,FALSE))</f>
        <v>23227</v>
      </c>
      <c r="S36" s="84">
        <f>IFERROR(VLOOKUP($F36,GDHI!$B$338:$U$574,GDHI!Q$578,FALSE),VLOOKUP($F36,GDHI!$C$3:$U$336,GDHI!P$578,FALSE))</f>
        <v>23848</v>
      </c>
      <c r="T36" s="84">
        <f>IFERROR(VLOOKUP($F36,GDHI!$B$338:$U$574,GDHI!R$578,FALSE),VLOOKUP($F36,GDHI!$C$3:$U$336,GDHI!Q$578,FALSE))</f>
        <v>25547</v>
      </c>
      <c r="U36" s="84">
        <f>IFERROR(VLOOKUP($F36,GDHI!$B$338:$U$574,GDHI!S$578,FALSE),VLOOKUP($F36,GDHI!$C$3:$U$336,GDHI!R$578,FALSE))</f>
        <v>25443</v>
      </c>
      <c r="V36" s="84">
        <f>IFERROR(VLOOKUP($F36,GDHI!$B$338:$U$574,GDHI!T$578,FALSE),VLOOKUP($F36,GDHI!$C$3:$U$336,GDHI!S$578,FALSE))</f>
        <v>25430</v>
      </c>
      <c r="W36" s="84">
        <f>IFERROR(VLOOKUP($F36,GDHI!$B$338:$U$574,GDHI!U$578,FALSE),VLOOKUP($F36,GDHI!$C$3:$U$336,GDHI!T$578,FALSE))</f>
        <v>25311</v>
      </c>
      <c r="X36" s="84">
        <f>IFERROR(VLOOKUP($F36,GDHI!$B$338:$U$574,GDHI!V$578,FALSE),VLOOKUP($F36,GDHI!$C$3:$U$336,GDHI!U$578,FALSE))</f>
        <v>25635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Derbyshire Dales to Rural as a Region</v>
      </c>
      <c r="G39" s="122"/>
      <c r="H39" s="123"/>
      <c r="I39" s="74">
        <f>100*((I36-I37)/I37)</f>
        <v>24.395798633536149</v>
      </c>
      <c r="J39" s="74">
        <f t="shared" ref="J39:X39" si="6">100*((J36-J37)/J37)</f>
        <v>26.507025400390006</v>
      </c>
      <c r="K39" s="74">
        <f t="shared" si="6"/>
        <v>25.758449079006102</v>
      </c>
      <c r="L39" s="74">
        <f t="shared" si="6"/>
        <v>27.431026343528568</v>
      </c>
      <c r="M39" s="74">
        <f t="shared" si="6"/>
        <v>25.52034677459304</v>
      </c>
      <c r="N39" s="74">
        <f t="shared" si="6"/>
        <v>20.043370358769238</v>
      </c>
      <c r="O39" s="74">
        <f t="shared" si="6"/>
        <v>20.179918608248641</v>
      </c>
      <c r="P39" s="74">
        <f t="shared" si="6"/>
        <v>21.218776835803013</v>
      </c>
      <c r="Q39" s="74">
        <f t="shared" si="6"/>
        <v>19.64266963275244</v>
      </c>
      <c r="R39" s="74">
        <f t="shared" si="6"/>
        <v>23.063861673723714</v>
      </c>
      <c r="S39" s="74">
        <f t="shared" si="6"/>
        <v>22.952959827947172</v>
      </c>
      <c r="T39" s="74">
        <f t="shared" si="6"/>
        <v>24.873174427495584</v>
      </c>
      <c r="U39" s="74">
        <f t="shared" si="6"/>
        <v>23.360569630335949</v>
      </c>
      <c r="V39" s="74">
        <f t="shared" si="6"/>
        <v>21.294576517757925</v>
      </c>
      <c r="W39" s="74">
        <f t="shared" si="6"/>
        <v>15.882876823577238</v>
      </c>
      <c r="X39" s="74">
        <f t="shared" si="6"/>
        <v>15.13518629118453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Derbyshire Dales</v>
      </c>
      <c r="G44" s="88"/>
      <c r="H44" s="89"/>
      <c r="I44" s="76">
        <f>VLOOKUP($F44,'LOW PAID'!$A$9:$N$444,6,FALSE)</f>
        <v>23.6</v>
      </c>
      <c r="J44" s="77">
        <f>VLOOKUP($F44,'LOW PAID'!$P$9:$W$444,6,FALSE)</f>
        <v>24.2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Derbyshire Dales to Rural as a Region</v>
      </c>
      <c r="G47" s="122"/>
      <c r="H47" s="123"/>
      <c r="I47" s="74">
        <f>(I44-I45)</f>
        <v>-1.5938746782131155</v>
      </c>
      <c r="J47" s="74">
        <f>(J44-J45)</f>
        <v>-1.4861165090300545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Derbyshire Dales</v>
      </c>
      <c r="G52" s="88"/>
      <c r="H52" s="89"/>
      <c r="I52" s="76">
        <f>VLOOKUP($F52,INACTIVITY!$A$6:$BW$345,6,FALSE)</f>
        <v>21.3</v>
      </c>
      <c r="J52" s="77">
        <f>VLOOKUP($F52,INACTIVITY!$A$6:$BW$345,10,FALSE)</f>
        <v>17.100000000000001</v>
      </c>
      <c r="K52" s="77">
        <f>VLOOKUP($F52,INACTIVITY!$A$6:$BW$345,14,FALSE)</f>
        <v>22.3</v>
      </c>
      <c r="L52" s="77">
        <f>VLOOKUP($F52,INACTIVITY!$A$6:$BW$345,18,FALSE)</f>
        <v>30.3</v>
      </c>
      <c r="M52" s="77">
        <f>VLOOKUP($F52,INACTIVITY!$A$6:$BW$345,22,FALSE)</f>
        <v>18.7</v>
      </c>
      <c r="N52" s="77">
        <f>VLOOKUP($F52,INACTIVITY!$A$6:$BW$345,26,FALSE)</f>
        <v>24.5</v>
      </c>
      <c r="O52" s="77">
        <f>VLOOKUP($F52,INACTIVITY!$A$6:$BW$345,30,FALSE)</f>
        <v>15.8</v>
      </c>
      <c r="P52" s="77">
        <f>VLOOKUP($F52,INACTIVITY!$A$6:$BW$345,34,FALSE)</f>
        <v>15.5</v>
      </c>
      <c r="Q52" s="77">
        <f>VLOOKUP($F52,INACTIVITY!$A$6:$BW$345,38,FALSE)</f>
        <v>31.4</v>
      </c>
      <c r="R52" s="77">
        <f>VLOOKUP($F52,INACTIVITY!$A$6:$BW$345,42,FALSE)</f>
        <v>19.5</v>
      </c>
      <c r="S52" s="77">
        <f>VLOOKUP($F52,INACTIVITY!$A$6:$BW$345,46,FALSE)</f>
        <v>21</v>
      </c>
      <c r="T52" s="77">
        <f>VLOOKUP($F52,INACTIVITY!$A$6:$BW$345,50,FALSE)</f>
        <v>15.6</v>
      </c>
      <c r="U52" s="77">
        <f>VLOOKUP($F52,INACTIVITY!$A$6:$BW$345,54,FALSE)</f>
        <v>18.899999999999999</v>
      </c>
      <c r="V52" s="77">
        <f>VLOOKUP($F52,INACTIVITY!$A$6:$BW$345,58,FALSE)</f>
        <v>19.8</v>
      </c>
      <c r="W52" s="77">
        <f>VLOOKUP($F52,INACTIVITY!$A$6:$BW$345,62,FALSE)</f>
        <v>14.9</v>
      </c>
      <c r="X52" s="77">
        <f>VLOOKUP($F52,INACTIVITY!$A$6:$BW$345,66,FALSE)</f>
        <v>18.399999999999999</v>
      </c>
      <c r="Y52" s="77">
        <f>VLOOKUP($F52,INACTIVITY!$A$6:$BW$345,70,FALSE)</f>
        <v>21.8</v>
      </c>
      <c r="Z52" s="77">
        <f>VLOOKUP($F52,INACTIVITY!$A$6:$BW$345,74,FALSE)</f>
        <v>28.7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Derbyshire Dales to Rural as a Region</v>
      </c>
      <c r="G55" s="122"/>
      <c r="H55" s="123"/>
      <c r="I55" s="74">
        <f>(I52-I53)</f>
        <v>-9.564457161023654E-2</v>
      </c>
      <c r="J55" s="74">
        <f t="shared" ref="J55:Z55" si="10">(J52-J53)</f>
        <v>-3.9085227272727252</v>
      </c>
      <c r="K55" s="74">
        <f t="shared" si="10"/>
        <v>1.4375346065412238</v>
      </c>
      <c r="L55" s="74">
        <f t="shared" si="10"/>
        <v>8.9859346684633614</v>
      </c>
      <c r="M55" s="74">
        <f t="shared" si="10"/>
        <v>-2.1350023108920055</v>
      </c>
      <c r="N55" s="74">
        <f t="shared" si="10"/>
        <v>3.5668562420795595</v>
      </c>
      <c r="O55" s="74">
        <f t="shared" si="10"/>
        <v>-5.8919371275051731</v>
      </c>
      <c r="P55" s="74">
        <f t="shared" si="10"/>
        <v>-5.9942457807534488</v>
      </c>
      <c r="Q55" s="74">
        <f t="shared" si="10"/>
        <v>10.217451205510905</v>
      </c>
      <c r="R55" s="74">
        <f t="shared" si="10"/>
        <v>-1.2745930974387711</v>
      </c>
      <c r="S55" s="74">
        <f t="shared" si="10"/>
        <v>0.72678954402759999</v>
      </c>
      <c r="T55" s="74">
        <f t="shared" si="10"/>
        <v>-4.0961946834069582</v>
      </c>
      <c r="U55" s="74">
        <f t="shared" si="10"/>
        <v>-0.95242934706947224</v>
      </c>
      <c r="V55" s="74">
        <f t="shared" si="10"/>
        <v>0.54672266571962425</v>
      </c>
      <c r="W55" s="74">
        <f t="shared" si="10"/>
        <v>-4.2769560091828485</v>
      </c>
      <c r="X55" s="74">
        <f t="shared" si="10"/>
        <v>-0.45206494936493158</v>
      </c>
      <c r="Y55" s="74">
        <f t="shared" si="10"/>
        <v>2.0274172781285387</v>
      </c>
      <c r="Z55" s="74">
        <f t="shared" si="10"/>
        <v>7.6148202243699288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Derbyshire Dales</v>
      </c>
      <c r="G60" s="88"/>
      <c r="H60" s="89"/>
      <c r="I60" s="76">
        <f>VLOOKUP($F60,DISABILITY!$A$718:$I$1052,DISABILITY!B$1053,FALSE)</f>
        <v>15.400000000000006</v>
      </c>
      <c r="J60" s="77">
        <f>VLOOKUP($F60,DISABILITY!$A$718:$I$1052,DISABILITY!C$1053,FALSE)</f>
        <v>13.299999999999997</v>
      </c>
      <c r="K60" s="77">
        <f>VLOOKUP($F60,DISABILITY!$A$718:$I$1052,DISABILITY!D$1053,FALSE)</f>
        <v>2.2000000000000028</v>
      </c>
      <c r="L60" s="77">
        <f>VLOOKUP($F60,DISABILITY!$A$718:$I$1052,DISABILITY!E$1053,FALSE)</f>
        <v>15.400000000000006</v>
      </c>
      <c r="M60" s="77">
        <f>VLOOKUP($F60,DISABILITY!$A$718:$I$1052,DISABILITY!F$1053,FALSE)</f>
        <v>34.5</v>
      </c>
      <c r="N60" s="77">
        <f>VLOOKUP($F60,DISABILITY!$A$718:$I$1052,DISABILITY!G$1053,FALSE)</f>
        <v>15</v>
      </c>
      <c r="O60" s="77">
        <f>VLOOKUP($F60,DISABILITY!$A$718:$I$1052,DISABILITY!H$1053,FALSE)</f>
        <v>28.799999999999997</v>
      </c>
      <c r="P60" s="77">
        <f>VLOOKUP($F60,DISABILITY!$A$718:$I$1052,DISABILITY!I$1053,FALSE)</f>
        <v>22.799999999999997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Derbyshire Dales to Rural as a Region</v>
      </c>
      <c r="G63" s="122"/>
      <c r="H63" s="123"/>
      <c r="I63" s="74">
        <f>(I60-I61)</f>
        <v>-12.020156540647243</v>
      </c>
      <c r="J63" s="74">
        <f t="shared" ref="J63:P63" si="12">(J60-J61)</f>
        <v>-14.01904440705119</v>
      </c>
      <c r="K63" s="74">
        <f t="shared" si="12"/>
        <v>-25.919128361498203</v>
      </c>
      <c r="L63" s="74">
        <f t="shared" si="12"/>
        <v>-10.59093453899667</v>
      </c>
      <c r="M63" s="74">
        <f t="shared" si="12"/>
        <v>9.024774181333882</v>
      </c>
      <c r="N63" s="74">
        <f t="shared" si="12"/>
        <v>-10.531247685441983</v>
      </c>
      <c r="O63" s="74">
        <f t="shared" si="12"/>
        <v>5.0027777120030521</v>
      </c>
      <c r="P63" s="74">
        <f t="shared" si="12"/>
        <v>-2.5541779303421777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Derbyshire Dales</v>
      </c>
      <c r="G68" s="88"/>
      <c r="H68" s="89"/>
      <c r="I68" s="76" t="str">
        <f>VLOOKUP($F68,'WORKLESS HOUSEHOLDS'!$DW$4:$EC$397,7,FALSE)</f>
        <v>*</v>
      </c>
      <c r="J68" s="77">
        <f>VLOOKUP($F68,'WORKLESS HOUSEHOLDS'!$DN$4:$DT$397,7,FALSE)</f>
        <v>12.774553880889664</v>
      </c>
      <c r="K68" s="77">
        <f>VLOOKUP($F68,'WORKLESS HOUSEHOLDS'!$DE$4:$DK$397,7,FALSE)</f>
        <v>5.5358788002866213</v>
      </c>
      <c r="L68" s="77">
        <f>VLOOKUP($F68,'WORKLESS HOUSEHOLDS'!$CV$4:$DB$397,7,FALSE)</f>
        <v>5.7355199087049824</v>
      </c>
      <c r="M68" s="77" t="str">
        <f>VLOOKUP($F68,'WORKLESS HOUSEHOLDS'!$CM$4:$CS$397,7,FALSE)</f>
        <v>*</v>
      </c>
      <c r="N68" s="77">
        <f>VLOOKUP($F68,'WORKLESS HOUSEHOLDS'!$CD$4:$CJ$397,7,FALSE)</f>
        <v>12.542801846062229</v>
      </c>
      <c r="O68" s="77">
        <f>VLOOKUP($F68,'WORKLESS HOUSEHOLDS'!$BU$4:$CA$397,7,FALSE)</f>
        <v>8.0313735658261489</v>
      </c>
      <c r="P68" s="77">
        <f>VLOOKUP($F68,'WORKLESS HOUSEHOLDS'!$BL$4:$BR$397,7,FALSE)</f>
        <v>8.8828425096030728</v>
      </c>
      <c r="Q68" s="77">
        <f>VLOOKUP($F68,'WORKLESS HOUSEHOLDS'!$BC$4:$BI$397,7,FALSE)</f>
        <v>8.527380761201222</v>
      </c>
      <c r="R68" s="77">
        <f>VLOOKUP($F68,'WORKLESS HOUSEHOLDS'!$AT$4:$AZ$397,7,FALSE)</f>
        <v>10.403786707882535</v>
      </c>
      <c r="S68" s="77" t="str">
        <f>VLOOKUP($F68,'WORKLESS HOUSEHOLDS'!$AK$4:$AQ$397,7,FALSE)</f>
        <v>#</v>
      </c>
      <c r="T68" s="77">
        <f>VLOOKUP($F68,'WORKLESS HOUSEHOLDS'!$AB$4:$AH$397,7,FALSE)</f>
        <v>12.087139845397049</v>
      </c>
      <c r="U68" s="77">
        <f>VLOOKUP($F68,'WORKLESS HOUSEHOLDS'!$S$4:$Y$397,7,FALSE)</f>
        <v>14.188741721854303</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Derbyshire Dales to Rural as a Region</v>
      </c>
      <c r="G71" s="122"/>
      <c r="H71" s="123"/>
      <c r="I71" s="74" t="e">
        <f>(I68-I69)</f>
        <v>#VALUE!</v>
      </c>
      <c r="J71" s="74">
        <f t="shared" ref="J71:W71" si="14">(J68-J69)</f>
        <v>1.8633990434146401</v>
      </c>
      <c r="K71" s="74">
        <f t="shared" si="14"/>
        <v>-4.7573669288692226</v>
      </c>
      <c r="L71" s="74">
        <f t="shared" si="14"/>
        <v>-5.23048675262475</v>
      </c>
      <c r="M71" s="74" t="e">
        <f t="shared" si="14"/>
        <v>#VALUE!</v>
      </c>
      <c r="N71" s="74">
        <f t="shared" si="14"/>
        <v>0.64170216680684788</v>
      </c>
      <c r="O71" s="74">
        <f t="shared" si="14"/>
        <v>-3.0038796819163629</v>
      </c>
      <c r="P71" s="74">
        <f t="shared" si="14"/>
        <v>-0.80865537616476502</v>
      </c>
      <c r="Q71" s="74">
        <f t="shared" si="14"/>
        <v>-2.2777974991971899</v>
      </c>
      <c r="R71" s="74">
        <f t="shared" si="14"/>
        <v>-0.30230961584701888</v>
      </c>
      <c r="S71" s="74" t="e">
        <f t="shared" si="14"/>
        <v>#VALUE!</v>
      </c>
      <c r="T71" s="74">
        <f t="shared" si="14"/>
        <v>2.1834716507642984</v>
      </c>
      <c r="U71" s="74">
        <f t="shared" si="14"/>
        <v>3.4266915571748271</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Derbyshire Dales</v>
      </c>
      <c r="G76" s="88"/>
      <c r="H76" s="89"/>
      <c r="I76" s="76">
        <f>VLOOKUP($F76,'SKILLED EMPLOYMENT'!$A$1506:$BW$1841,6,FALSE)</f>
        <v>56.900000000000006</v>
      </c>
      <c r="J76" s="77">
        <f>VLOOKUP($F76,'SKILLED EMPLOYMENT'!$A$1506:$BW$1841,10,FALSE)</f>
        <v>53.9</v>
      </c>
      <c r="K76" s="77">
        <f>VLOOKUP($F76,'SKILLED EMPLOYMENT'!$A$1506:$BW$1841,14,FALSE)</f>
        <v>55.400000000000006</v>
      </c>
      <c r="L76" s="77">
        <f>VLOOKUP($F76,'SKILLED EMPLOYMENT'!$A$1506:$BW$1841,18,FALSE)</f>
        <v>50.900000000000006</v>
      </c>
      <c r="M76" s="77">
        <f>VLOOKUP($F76,'SKILLED EMPLOYMENT'!$A$1506:$BW$1841,22,FALSE)</f>
        <v>56.000000000000007</v>
      </c>
      <c r="N76" s="77">
        <f>VLOOKUP($F76,'SKILLED EMPLOYMENT'!$A$1506:$BW$1841,26,FALSE)</f>
        <v>53.100000000000009</v>
      </c>
      <c r="O76" s="77">
        <f>VLOOKUP($F76,'SKILLED EMPLOYMENT'!$A$1506:$BW$1841,30,FALSE)</f>
        <v>65.699999999999989</v>
      </c>
      <c r="P76" s="77">
        <f>VLOOKUP($F76,'SKILLED EMPLOYMENT'!$A$1506:$BW$1841,34,FALSE)</f>
        <v>71.3</v>
      </c>
      <c r="Q76" s="77">
        <f>VLOOKUP($F76,'SKILLED EMPLOYMENT'!$A$1506:$BW$1841,38,FALSE)</f>
        <v>53.900000000000006</v>
      </c>
      <c r="R76" s="77">
        <f>VLOOKUP($F76,'SKILLED EMPLOYMENT'!$A$1506:$BW$1841,42,FALSE)</f>
        <v>60.5</v>
      </c>
      <c r="S76" s="77">
        <f>VLOOKUP($F76,'SKILLED EMPLOYMENT'!$A$1506:$BW$1841,46,FALSE)</f>
        <v>60.599999999999994</v>
      </c>
      <c r="T76" s="77">
        <f>VLOOKUP($F76,'SKILLED EMPLOYMENT'!$A$1506:$BW$1841,50,FALSE)</f>
        <v>61.1</v>
      </c>
      <c r="U76" s="77">
        <f>VLOOKUP($F76,'SKILLED EMPLOYMENT'!$A$1506:$BW$1841,54,FALSE)</f>
        <v>53.9</v>
      </c>
      <c r="V76" s="77">
        <f>VLOOKUP($F76,'SKILLED EMPLOYMENT'!$A$1506:$BW$1841,58,FALSE)</f>
        <v>73.899999999999991</v>
      </c>
      <c r="W76" s="77">
        <f>VLOOKUP($F76,'SKILLED EMPLOYMENT'!$A$1506:$BW$1841,62,FALSE)</f>
        <v>66</v>
      </c>
      <c r="X76" s="77">
        <f>VLOOKUP($F76,'SKILLED EMPLOYMENT'!$A$1506:$BW$1841,66,FALSE)</f>
        <v>65.600000000000009</v>
      </c>
      <c r="Y76" s="77">
        <f>VLOOKUP($F76,'SKILLED EMPLOYMENT'!$A$1506:$BW$1841,70,FALSE)</f>
        <v>73.3</v>
      </c>
      <c r="Z76" s="77">
        <f>VLOOKUP($F76,'SKILLED EMPLOYMENT'!$A$1506:$BW$1841,74,FALSE)</f>
        <v>55.7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Derbyshire Dales to Rural as a Region</v>
      </c>
      <c r="G79" s="122"/>
      <c r="H79" s="123"/>
      <c r="I79" s="74">
        <f>(I76-I77)</f>
        <v>4.2000000000000028</v>
      </c>
      <c r="J79" s="74">
        <f t="shared" ref="J79:Z79" si="17">(J76-J77)</f>
        <v>1</v>
      </c>
      <c r="K79" s="74">
        <f t="shared" si="17"/>
        <v>1.9000000000000057</v>
      </c>
      <c r="L79" s="74">
        <f t="shared" si="17"/>
        <v>-3.0999999999999943</v>
      </c>
      <c r="M79" s="74">
        <f t="shared" si="17"/>
        <v>1.9000000000000057</v>
      </c>
      <c r="N79" s="74">
        <f t="shared" si="17"/>
        <v>-1.2999999999999901</v>
      </c>
      <c r="O79" s="74">
        <f t="shared" si="17"/>
        <v>10.29999999999999</v>
      </c>
      <c r="P79" s="74">
        <f t="shared" si="17"/>
        <v>15.699999999999996</v>
      </c>
      <c r="Q79" s="74">
        <f t="shared" si="17"/>
        <v>-1.4999999999999929</v>
      </c>
      <c r="R79" s="74">
        <f t="shared" si="17"/>
        <v>4.2999999999999972</v>
      </c>
      <c r="S79" s="74">
        <f t="shared" si="17"/>
        <v>4.3999999999999915</v>
      </c>
      <c r="T79" s="74">
        <f t="shared" si="17"/>
        <v>4.3000000000000043</v>
      </c>
      <c r="U79" s="74">
        <f t="shared" si="17"/>
        <v>-2.7000000000000028</v>
      </c>
      <c r="V79" s="74">
        <f t="shared" si="17"/>
        <v>16.79999999999999</v>
      </c>
      <c r="W79" s="74">
        <f t="shared" si="17"/>
        <v>8.2000000000000028</v>
      </c>
      <c r="X79" s="74">
        <f t="shared" si="17"/>
        <v>6.8000000000000114</v>
      </c>
      <c r="Y79" s="74">
        <f t="shared" si="17"/>
        <v>14.599999999999994</v>
      </c>
      <c r="Z79" s="74">
        <f t="shared" si="17"/>
        <v>-2.6999999999999957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zSNOLju0rpsTr+vPf7qIX6ghbr3JLC5pFKP3DJSG9XfKwZQYcVhfctsQ2bqDneRmoyGC9/5W5OEL6zqTXJPXpw==" saltValue="16H4RRGvEIdjoE+wfiEm+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2022-08-02T11:02:12Z</dcterms:modified>
</cp:coreProperties>
</file>