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6C30B75F-CF54-4C85-8DDC-D8A2CDCE3BB9}" xr6:coauthVersionLast="47" xr6:coauthVersionMax="47" xr10:uidLastSave="{85193BE0-BB59-4CEE-B663-DB5E55A1DCEA}"/>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<sst xmlns="http://schemas.openxmlformats.org/spreadsheetml/2006/main" count="32859" uniqueCount="1676">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</sst>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East Cambridgeshire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28.05</c:v>
                </c:pt>
                <c:pt idx="1">
                  <c:v>28.52</c:v>
                </c:pt>
                <c:pt idx="2">
                  <c:v>26.47</c:v>
                </c:pt>
                <c:pt idx="3">
                  <c:v>26.93</c:v>
                </c:pt>
                <c:pt idx="4">
                  <c:v>28.5</c:v>
                </c:pt>
                <c:pt idx="5">
                  <c:v>30.03</c:v>
                </c:pt>
                <c:pt idx="6">
                  <c:v>30.86</c:v>
                </c:pt>
                <c:pt idx="7">
                  <c:v>30.62</c:v>
                </c:pt>
                <c:pt idx="8">
                  <c:v>29.76</c:v>
                </c:pt>
                <c:pt idx="9">
                  <c:v>28.85</c:v>
                </c:pt>
                <c:pt idx="10">
                  <c:v>28.68</c:v>
                </c:pt>
                <c:pt idx="11">
                  <c:v>29.02</c:v>
                </c:pt>
                <c:pt idx="12">
                  <c:v>29.76</c:v>
                </c:pt>
                <c:pt idx="13">
                  <c:v>30.56</c:v>
                </c:pt>
                <c:pt idx="14">
                  <c:v>31.35</c:v>
                </c:pt>
                <c:pt idx="15">
                  <c:v>31.77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East Cambridgeshire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419.5</c:v>
                </c:pt>
                <c:pt idx="1">
                  <c:v>450.3</c:v>
                </c:pt>
                <c:pt idx="2">
                  <c:v>443.1</c:v>
                </c:pt>
                <c:pt idx="3">
                  <c:v>448</c:v>
                </c:pt>
                <c:pt idx="4">
                  <c:v>445.9</c:v>
                </c:pt>
                <c:pt idx="5">
                  <c:v>479.3</c:v>
                </c:pt>
                <c:pt idx="6">
                  <c:v>464.6</c:v>
                </c:pt>
                <c:pt idx="7">
                  <c:v>495.9</c:v>
                </c:pt>
                <c:pt idx="8">
                  <c:v>473.4</c:v>
                </c:pt>
                <c:pt idx="9">
                  <c:v>548.5</c:v>
                </c:pt>
                <c:pt idx="10">
                  <c:v>521.1</c:v>
                </c:pt>
                <c:pt idx="11">
                  <c:v>543.1</c:v>
                </c:pt>
                <c:pt idx="12">
                  <c:v>511.2</c:v>
                </c:pt>
                <c:pt idx="13">
                  <c:v>563.79999999999995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East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79.2</c:v>
                </c:pt>
                <c:pt idx="1">
                  <c:v>80.3</c:v>
                </c:pt>
                <c:pt idx="2">
                  <c:v>80.8</c:v>
                </c:pt>
                <c:pt idx="3">
                  <c:v>72.8</c:v>
                </c:pt>
                <c:pt idx="4">
                  <c:v>88.1</c:v>
                </c:pt>
                <c:pt idx="5">
                  <c:v>80.3</c:v>
                </c:pt>
                <c:pt idx="6">
                  <c:v>81.3</c:v>
                </c:pt>
                <c:pt idx="7">
                  <c:v>78.099999999999994</c:v>
                </c:pt>
                <c:pt idx="8">
                  <c:v>75.3</c:v>
                </c:pt>
                <c:pt idx="9">
                  <c:v>79.900000000000006</c:v>
                </c:pt>
                <c:pt idx="10">
                  <c:v>74.099999999999994</c:v>
                </c:pt>
                <c:pt idx="11">
                  <c:v>79.8</c:v>
                </c:pt>
                <c:pt idx="12">
                  <c:v>75.400000000000006</c:v>
                </c:pt>
                <c:pt idx="13">
                  <c:v>79.599999999999994</c:v>
                </c:pt>
                <c:pt idx="14">
                  <c:v>81.8</c:v>
                </c:pt>
                <c:pt idx="15">
                  <c:v>86</c:v>
                </c:pt>
                <c:pt idx="16">
                  <c:v>83.1</c:v>
                </c:pt>
                <c:pt idx="17">
                  <c:v>83.6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East Cambridgeshire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14663</c:v>
                </c:pt>
                <c:pt idx="1">
                  <c:v>15652</c:v>
                </c:pt>
                <c:pt idx="2">
                  <c:v>16110</c:v>
                </c:pt>
                <c:pt idx="3">
                  <c:v>16462</c:v>
                </c:pt>
                <c:pt idx="4">
                  <c:v>16777</c:v>
                </c:pt>
                <c:pt idx="5">
                  <c:v>16995</c:v>
                </c:pt>
                <c:pt idx="6">
                  <c:v>17225</c:v>
                </c:pt>
                <c:pt idx="7">
                  <c:v>17277</c:v>
                </c:pt>
                <c:pt idx="8">
                  <c:v>17864</c:v>
                </c:pt>
                <c:pt idx="9">
                  <c:v>18584</c:v>
                </c:pt>
                <c:pt idx="10">
                  <c:v>19372</c:v>
                </c:pt>
                <c:pt idx="11">
                  <c:v>20315</c:v>
                </c:pt>
                <c:pt idx="12">
                  <c:v>20869</c:v>
                </c:pt>
                <c:pt idx="13">
                  <c:v>21110</c:v>
                </c:pt>
                <c:pt idx="14">
                  <c:v>21961</c:v>
                </c:pt>
                <c:pt idx="15">
                  <c:v>22769</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East Cambridgeshire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22.1</c:v>
                </c:pt>
                <c:pt idx="1">
                  <c:v>29.7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East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18.399999999999999</c:v>
                </c:pt>
                <c:pt idx="1">
                  <c:v>16.8</c:v>
                </c:pt>
                <c:pt idx="2">
                  <c:v>16.2</c:v>
                </c:pt>
                <c:pt idx="3">
                  <c:v>24.2</c:v>
                </c:pt>
                <c:pt idx="4">
                  <c:v>10.5</c:v>
                </c:pt>
                <c:pt idx="5">
                  <c:v>14.2</c:v>
                </c:pt>
                <c:pt idx="6">
                  <c:v>12.5</c:v>
                </c:pt>
                <c:pt idx="7">
                  <c:v>15.9</c:v>
                </c:pt>
                <c:pt idx="8">
                  <c:v>17.600000000000001</c:v>
                </c:pt>
                <c:pt idx="9">
                  <c:v>18.2</c:v>
                </c:pt>
                <c:pt idx="10">
                  <c:v>22.6</c:v>
                </c:pt>
                <c:pt idx="11">
                  <c:v>17.600000000000001</c:v>
                </c:pt>
                <c:pt idx="12">
                  <c:v>18.7</c:v>
                </c:pt>
                <c:pt idx="13">
                  <c:v>19.600000000000001</c:v>
                </c:pt>
                <c:pt idx="14">
                  <c:v>16.3</c:v>
                </c:pt>
                <c:pt idx="15">
                  <c:v>13.3</c:v>
                </c:pt>
                <c:pt idx="16">
                  <c:v>16.899999999999999</c:v>
                </c:pt>
                <c:pt idx="17">
                  <c:v>12.8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East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9.5</c:v>
                </c:pt>
                <c:pt idx="1">
                  <c:v>7.1000000000000085</c:v>
                </c:pt>
                <c:pt idx="2">
                  <c:v>6.7999999999999972</c:v>
                </c:pt>
                <c:pt idx="3">
                  <c:v>16.599999999999994</c:v>
                </c:pt>
                <c:pt idx="4">
                  <c:v>11.5</c:v>
                </c:pt>
                <c:pt idx="5">
                  <c:v>2.5999999999999943</c:v>
                </c:pt>
                <c:pt idx="6">
                  <c:v>12.900000000000006</c:v>
                </c:pt>
                <c:pt idx="7">
                  <c:v>19.600000000000009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East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4.8090022473153056</c:v>
                </c:pt>
                <c:pt idx="1">
                  <c:v>7.8619690841214247</c:v>
                </c:pt>
                <c:pt idx="2">
                  <c:v>6.910879357827544</c:v>
                </c:pt>
                <c:pt idx="3">
                  <c:v>6.3866954707985704</c:v>
                </c:pt>
                <c:pt idx="4">
                  <c:v>4.8387157407221766</c:v>
                </c:pt>
                <c:pt idx="5">
                  <c:v>0</c:v>
                </c:pt>
                <c:pt idx="6">
                  <c:v>6.8748867274814236</c:v>
                </c:pt>
                <c:pt idx="7">
                  <c:v>2.5679934632893664</c:v>
                </c:pt>
                <c:pt idx="8">
                  <c:v>0</c:v>
                </c:pt>
                <c:pt idx="9">
                  <c:v>8.686857642685327</c:v>
                </c:pt>
                <c:pt idx="10">
                  <c:v>0</c:v>
                </c:pt>
                <c:pt idx="11">
                  <c:v>0</c:v>
                </c:pt>
                <c:pt idx="12">
                  <c:v>0</c:v>
                </c:pt>
                <c:pt idx="13">
                  <c:v>6.6712995135510766</c:v>
                </c:pt>
                <c:pt idx="14">
                  <c:v>11.379885605338417</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East Cambridgeshire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50.800000000000004</c:v>
                </c:pt>
                <c:pt idx="1">
                  <c:v>48.6</c:v>
                </c:pt>
                <c:pt idx="2">
                  <c:v>55.3</c:v>
                </c:pt>
                <c:pt idx="3">
                  <c:v>65.3</c:v>
                </c:pt>
                <c:pt idx="4">
                  <c:v>56.899999999999991</c:v>
                </c:pt>
                <c:pt idx="5">
                  <c:v>46.800000000000004</c:v>
                </c:pt>
                <c:pt idx="6">
                  <c:v>66.399999999999991</c:v>
                </c:pt>
                <c:pt idx="7">
                  <c:v>58.300000000000004</c:v>
                </c:pt>
                <c:pt idx="8">
                  <c:v>53.7</c:v>
                </c:pt>
                <c:pt idx="9">
                  <c:v>53.100000000000009</c:v>
                </c:pt>
                <c:pt idx="10">
                  <c:v>59.800000000000004</c:v>
                </c:pt>
                <c:pt idx="11">
                  <c:v>62.100000000000009</c:v>
                </c:pt>
                <c:pt idx="12">
                  <c:v>59.8</c:v>
                </c:pt>
                <c:pt idx="13">
                  <c:v>61.900000000000006</c:v>
                </c:pt>
                <c:pt idx="14">
                  <c:v>63.8</c:v>
                </c:pt>
                <c:pt idx="15">
                  <c:v>55.5</c:v>
                </c:pt>
                <c:pt idx="16">
                  <c:v>62</c:v>
                </c:pt>
                <c:pt idx="17">
                  <c:v>62.900000000000006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East Cambridgeshire is consistently greater than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per head in East Cambridgeshire is very closely in line with the 'Rural as a Region' situation.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East Cambridgeshire increases from 2017 to 2018 taking it from being in line with the England situation to being above the rural position.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East Cambridgeshire's economic inactivity rate has fluctuated in the period 2004 to 2021 but has been in general lower than the rural situaion.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East Cambridgeshire fluctuates a bit in the period 2014 to 2021 but is consistently below both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East Cambridgeshire has been less stable, but is generally lower than the England and rural situations.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220980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1277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East Cambridgeshire in general has a higher proportion of employed people in skilled employment than seen for 'Rural as a Region', but it does show some variation between years that takes it below the rural and England situations in certain years.</a:t>
          </a:r>
          <a:endParaRPr lang="en-GB" sz="1100">
            <a:latin typeface="Avenir Next LT Pro" panose="020B0504020202020204" pitchFamily="34" charset="0"/>
          </a:endParaRPr>
        </a:p>
      </xdr:txBody>
    </xdr:sp>
    <xdr:clientData/>
  </xdr:twoCellAnchor>
  <xdr:twoCellAnchor>
    <xdr:from>
      <xdr:col>0</xdr:col>
      <xdr:colOff>624840</xdr:colOff>
      <xdr:row>20</xdr:row>
      <xdr:rowOff>624840</xdr:rowOff>
    </xdr:from>
    <xdr:to>
      <xdr:col>1</xdr:col>
      <xdr:colOff>2606040</xdr:colOff>
      <xdr:row>22</xdr:row>
      <xdr:rowOff>152400</xdr:rowOff>
    </xdr:to>
    <xdr:sp macro="" textlink="">
      <xdr:nvSpPr>
        <xdr:cNvPr id="20" name="TextBox 19">
          <a:extLst>
            <a:ext uri="{FF2B5EF4-FFF2-40B4-BE49-F238E27FC236}">
              <a16:creationId xmlns:a16="http://schemas.microsoft.com/office/drawing/2014/main" id="{761E7409-9734-4895-A4C5-3667938E0269}"/>
            </a:ext>
          </a:extLst>
        </xdr:cNvPr>
        <xdr:cNvSpPr txBox="1"/>
      </xdr:nvSpPr>
      <xdr:spPr>
        <a:xfrm>
          <a:off x="624840" y="75514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East Cambridgeshire has fluctauted a little over the years, but is consistently on or around the rural average situation.</a:t>
          </a:r>
          <a:endParaRPr lang="en-GB" sz="1100">
            <a:latin typeface="Avenir Next LT Pro" panose="020B0504020202020204" pitchFamily="34" charset="0"/>
          </a:endParaRPr>
        </a:p>
      </xdr:txBody>
    </xdr:sp>
    <xdr:clientData/>
  </xdr:twoCellAnchor>
  <xdr:twoCellAnchor>
    <xdr:from>
      <xdr:col>0</xdr:col>
      <xdr:colOff>601980</xdr:colOff>
      <xdr:row>12</xdr:row>
      <xdr:rowOff>487680</xdr:rowOff>
    </xdr:from>
    <xdr:to>
      <xdr:col>1</xdr:col>
      <xdr:colOff>2583180</xdr:colOff>
      <xdr:row>14</xdr:row>
      <xdr:rowOff>213360</xdr:rowOff>
    </xdr:to>
    <xdr:sp macro="" textlink="">
      <xdr:nvSpPr>
        <xdr:cNvPr id="21" name="TextBox 20">
          <a:extLst>
            <a:ext uri="{FF2B5EF4-FFF2-40B4-BE49-F238E27FC236}">
              <a16:creationId xmlns:a16="http://schemas.microsoft.com/office/drawing/2014/main" id="{167FFC9D-4B26-4491-BFA9-D36882AA7942}"/>
            </a:ext>
          </a:extLst>
        </xdr:cNvPr>
        <xdr:cNvSpPr txBox="1"/>
      </xdr:nvSpPr>
      <xdr:spPr>
        <a:xfrm>
          <a:off x="601980" y="3474720"/>
          <a:ext cx="6682740" cy="10210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East Cambridgeshire was in 2004 greater than both 'Rural as a Region' and England, however an overall lower rate of increase saw it drop below the England position and much more closely follow the rural situation by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344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East Cambridgeshire</v>
      </c>
      <c r="G12" s="88" t="str">
        <f>IFERROR(VLOOKUP(F12,GVA!B244:B552,1,FALSE),VLOOKUP(F12,GVA!B6:C230,2,FALSE))</f>
        <v>East Cambridgeshire</v>
      </c>
      <c r="H12" s="89" t="str">
        <f>IF(F12=G12,"",G12)</f>
        <v/>
      </c>
      <c r="I12" s="76">
        <f>IFERROR(VLOOKUP($F12,GVA!$B$7:$S$230,GVA!D$3,FALSE),VLOOKUP($F12,GVA!$B$244:$T$554,GVA!E$3,FALSE))</f>
        <v>28.05</v>
      </c>
      <c r="J12" s="77">
        <f>IFERROR(VLOOKUP($F12,GVA!$B$7:$S$230,GVA!E$3,FALSE),VLOOKUP($F12,GVA!$B$244:$T$554,GVA!F$3,FALSE))</f>
        <v>28.52</v>
      </c>
      <c r="K12" s="77">
        <f>IFERROR(VLOOKUP($F12,GVA!$B$7:$S$230,GVA!F$3,FALSE),VLOOKUP($F12,GVA!$B$244:$T$554,GVA!G$3,FALSE))</f>
        <v>26.47</v>
      </c>
      <c r="L12" s="77">
        <f>IFERROR(VLOOKUP($F12,GVA!$B$7:$S$230,GVA!G$3,FALSE),VLOOKUP($F12,GVA!$B$244:$T$554,GVA!H$3,FALSE))</f>
        <v>26.93</v>
      </c>
      <c r="M12" s="77">
        <f>IFERROR(VLOOKUP($F12,GVA!$B$7:$S$230,GVA!H$3,FALSE),VLOOKUP($F12,GVA!$B$244:$T$554,GVA!I$3,FALSE))</f>
        <v>28.5</v>
      </c>
      <c r="N12" s="77">
        <f>IFERROR(VLOOKUP($F12,GVA!$B$7:$S$230,GVA!I$3,FALSE),VLOOKUP($F12,GVA!$B$244:$T$554,GVA!J$3,FALSE))</f>
        <v>30.03</v>
      </c>
      <c r="O12" s="77">
        <f>IFERROR(VLOOKUP($F12,GVA!$B$7:$S$230,GVA!J$3,FALSE),VLOOKUP($F12,GVA!$B$244:$T$554,GVA!K$3,FALSE))</f>
        <v>30.86</v>
      </c>
      <c r="P12" s="77">
        <f>IFERROR(VLOOKUP($F12,GVA!$B$7:$S$230,GVA!K$3,FALSE),VLOOKUP($F12,GVA!$B$244:$T$554,GVA!L$3,FALSE))</f>
        <v>30.62</v>
      </c>
      <c r="Q12" s="77">
        <f>IFERROR(VLOOKUP($F12,GVA!$B$7:$S$230,GVA!L$3,FALSE),VLOOKUP($F12,GVA!$B$244:$T$554,GVA!M$3,FALSE))</f>
        <v>29.76</v>
      </c>
      <c r="R12" s="77">
        <f>IFERROR(VLOOKUP($F12,GVA!$B$7:$S$230,GVA!M$3,FALSE),VLOOKUP($F12,GVA!$B$244:$T$554,GVA!N$3,FALSE))</f>
        <v>28.85</v>
      </c>
      <c r="S12" s="77">
        <f>IFERROR(VLOOKUP($F12,GVA!$B$7:$S$230,GVA!N$3,FALSE),VLOOKUP($F12,GVA!$B$244:$T$554,GVA!O$3,FALSE))</f>
        <v>28.68</v>
      </c>
      <c r="T12" s="77">
        <f>IFERROR(VLOOKUP($F12,GVA!$B$7:$S$230,GVA!O$3,FALSE),VLOOKUP($F12,GVA!$B$244:$T$554,GVA!P$3,FALSE))</f>
        <v>29.02</v>
      </c>
      <c r="U12" s="77">
        <f>IFERROR(VLOOKUP($F12,GVA!$B$7:$S$230,GVA!P$3,FALSE),VLOOKUP($F12,GVA!$B$244:$T$554,GVA!Q$3,FALSE))</f>
        <v>29.76</v>
      </c>
      <c r="V12" s="77">
        <f>IFERROR(VLOOKUP($F12,GVA!$B$7:$S$230,GVA!Q$3,FALSE),VLOOKUP($F12,GVA!$B$244:$T$554,GVA!R$3,FALSE))</f>
        <v>30.56</v>
      </c>
      <c r="W12" s="77">
        <f>IFERROR(VLOOKUP($F12,GVA!$B$7:$S$230,GVA!R$3,FALSE),VLOOKUP($F12,GVA!$B$244:$T$554,GVA!S$3,FALSE))</f>
        <v>31.35</v>
      </c>
      <c r="X12" s="77">
        <f>IFERROR(VLOOKUP($F12,GVA!$B$7:$S$230,GVA!S$3,FALSE),VLOOKUP($F12,GVA!$B$244:$T$554,GVA!T$3,FALSE))</f>
        <v>31.77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East Cambridgeshire to Rural as a Region</v>
      </c>
      <c r="G15" s="122"/>
      <c r="H15" s="123"/>
      <c r="I15" s="74">
        <f>100*((I12-I13)/I13)</f>
        <v>19.158275891714812</v>
      </c>
      <c r="J15" s="74">
        <f t="shared" ref="J15:X15" si="0">100*((J12-J13)/J13)</f>
        <v>21.492180051524429</v>
      </c>
      <c r="K15" s="74">
        <f t="shared" si="0"/>
        <v>8.9124333220672067</v>
      </c>
      <c r="L15" s="74">
        <f t="shared" si="0"/>
        <v>8.4200839707827413</v>
      </c>
      <c r="M15" s="74">
        <f t="shared" si="0"/>
        <v>12.80586929786123</v>
      </c>
      <c r="N15" s="74">
        <f t="shared" si="0"/>
        <v>17.8907422033827</v>
      </c>
      <c r="O15" s="74">
        <f t="shared" si="0"/>
        <v>19.658230126894331</v>
      </c>
      <c r="P15" s="74">
        <f t="shared" si="0"/>
        <v>16.983449085128761</v>
      </c>
      <c r="Q15" s="74">
        <f t="shared" si="0"/>
        <v>11.415964701163249</v>
      </c>
      <c r="R15" s="74">
        <f t="shared" si="0"/>
        <v>6.167939332606057</v>
      </c>
      <c r="S15" s="74">
        <f t="shared" si="0"/>
        <v>3.8203467401000295</v>
      </c>
      <c r="T15" s="74">
        <f t="shared" si="0"/>
        <v>3.0975622134628211</v>
      </c>
      <c r="U15" s="74">
        <f t="shared" si="0"/>
        <v>3.2006638291548444</v>
      </c>
      <c r="V15" s="74">
        <f t="shared" si="0"/>
        <v>3.1706287804191944</v>
      </c>
      <c r="W15" s="74">
        <f t="shared" si="0"/>
        <v>3.6898204111526169</v>
      </c>
      <c r="X15" s="74">
        <f t="shared" si="0"/>
        <v>3.9889958734525255</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East Cambridgeshire</v>
      </c>
      <c r="G20" s="88"/>
      <c r="H20" s="89"/>
      <c r="I20" s="80">
        <f>IF(VLOOKUP($F20,PAY!$A$11:$AE$349,4,FALSE)="-",#N/A,VLOOKUP($F20,PAY!$A$11:$AE$349,4,FALSE))</f>
        <v>419.5</v>
      </c>
      <c r="J20" s="80">
        <f>IF(VLOOKUP($F20,PAY!$A$11:$AE$349,6,FALSE)="-",#N/A,VLOOKUP($F20,PAY!$A$11:$AE$349,6,FALSE))</f>
        <v>450.3</v>
      </c>
      <c r="K20" s="80">
        <f>IF(VLOOKUP($F20,PAY!$A$11:$AE$349,8,FALSE)="-",#N/A,VLOOKUP($F20,PAY!$A$11:$AE$349,8,FALSE))</f>
        <v>443.1</v>
      </c>
      <c r="L20" s="80">
        <f>IF(VLOOKUP($F20,PAY!$A$11:$AE$349,10,FALSE)="-",#N/A,VLOOKUP($F20,PAY!$A$11:$AE$349,10,FALSE))</f>
        <v>448</v>
      </c>
      <c r="M20" s="80">
        <f>IF(VLOOKUP($F20,PAY!$A$11:$AE$349,12,FALSE)="-",#N/A,VLOOKUP($F20,PAY!$A$11:$AE$349,12,FALSE))</f>
        <v>445.9</v>
      </c>
      <c r="N20" s="80">
        <f>IF(VLOOKUP($F20,PAY!$A$11:$AE$349,14,FALSE)="-",#N/A,VLOOKUP($F20,PAY!$A$11:$AE$349,14,FALSE))</f>
        <v>479.3</v>
      </c>
      <c r="O20" s="80">
        <f>IF(VLOOKUP($F20,PAY!$A$11:$AE$349,16,FALSE)="-",#N/A,VLOOKUP($F20,PAY!$A$11:$AE$349,16,FALSE))</f>
        <v>464.6</v>
      </c>
      <c r="P20" s="80">
        <f>IF(VLOOKUP($F20,PAY!$A$11:$AE$349,18,FALSE)="-",#N/A,VLOOKUP($F20,PAY!$A$11:$AE$349,18,FALSE))</f>
        <v>495.9</v>
      </c>
      <c r="Q20" s="80">
        <f>IF(VLOOKUP($F20,PAY!$A$11:$AE$349,20,FALSE)="-",#N/A,VLOOKUP($F20,PAY!$A$11:$AE$349,20,FALSE))</f>
        <v>473.4</v>
      </c>
      <c r="R20" s="80">
        <f>IF(VLOOKUP($F20,PAY!$A$11:$AE$349,22,FALSE)="-",#N/A,VLOOKUP($F20,PAY!$A$11:$AE$349,22,FALSE))</f>
        <v>548.5</v>
      </c>
      <c r="S20" s="80">
        <f>IF(VLOOKUP($F20,PAY!$A$11:$AE$349,24,FALSE)="-",#N/A,VLOOKUP($F20,PAY!$A$11:$AE$349,24,FALSE))</f>
        <v>521.1</v>
      </c>
      <c r="T20" s="80">
        <f>IF(VLOOKUP($F20,PAY!$A$11:$AE$349,26,FALSE)="-",#N/A,VLOOKUP($F20,PAY!$A$11:$AE$349,26,FALSE))</f>
        <v>543.1</v>
      </c>
      <c r="U20" s="80">
        <f>IF(VLOOKUP($F20,PAY!$A$11:$AE$349,28,FALSE)="-",#N/A,VLOOKUP($F20,PAY!$A$11:$AE$349,28,FALSE))</f>
        <v>511.2</v>
      </c>
      <c r="V20" s="80">
        <f>IF(VLOOKUP($F20,PAY!$A$11:$AE$349,30,FALSE)="-",#N/A,VLOOKUP($F20,PAY!$A$11:$AE$349,30,FALSE))</f>
        <v>563.79999999999995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East Cambridgeshire to Rural as a Region</v>
      </c>
      <c r="G23" s="122"/>
      <c r="H23" s="123"/>
      <c r="I23" s="74">
        <f>100*((I20-I21)/I21)</f>
        <v>-3.1160835399223519</v>
      </c>
      <c r="J23" s="74">
        <f t="shared" ref="J23:V23" si="2">100*((J20-J21)/J21)</f>
        <v>3.0611661040224294</v>
      </c>
      <c r="K23" s="74">
        <f t="shared" si="2"/>
        <v>-1.1186156284162467</v>
      </c>
      <c r="L23" s="74">
        <f t="shared" si="2"/>
        <v>-0.58873758482762939</v>
      </c>
      <c r="M23" s="74">
        <f t="shared" si="2"/>
        <v>-2.0523186947019711</v>
      </c>
      <c r="N23" s="74">
        <f t="shared" si="2"/>
        <v>3.4820418358813505</v>
      </c>
      <c r="O23" s="74">
        <f t="shared" si="2"/>
        <v>-1.3174380400823744</v>
      </c>
      <c r="P23" s="74">
        <f t="shared" si="2"/>
        <v>4.439242993369918</v>
      </c>
      <c r="Q23" s="74">
        <f t="shared" si="2"/>
        <v>-3.2855690978067913</v>
      </c>
      <c r="R23" s="74">
        <f t="shared" si="2"/>
        <v>8.8170665863060833</v>
      </c>
      <c r="S23" s="74">
        <f t="shared" si="2"/>
        <v>1.2974451732811298</v>
      </c>
      <c r="T23" s="74">
        <f t="shared" si="2"/>
        <v>1.7615161039198726</v>
      </c>
      <c r="U23" s="74">
        <f t="shared" si="2"/>
        <v>-3.7375501962474411</v>
      </c>
      <c r="V23" s="74">
        <f t="shared" si="2"/>
        <v>-8.04986217013587E-2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East Cambridgeshire</v>
      </c>
      <c r="G28" s="88"/>
      <c r="H28" s="89"/>
      <c r="I28" s="76">
        <f>VLOOKUP($F28,EMPLOYMENT!$A$6:$BW$345,6,FALSE)</f>
        <v>79.2</v>
      </c>
      <c r="J28" s="77">
        <f>VLOOKUP($F28,EMPLOYMENT!$A$6:$BW$345,10,FALSE)</f>
        <v>80.3</v>
      </c>
      <c r="K28" s="77">
        <f>VLOOKUP($F28,EMPLOYMENT!$A$6:$BW$345,14,FALSE)</f>
        <v>80.8</v>
      </c>
      <c r="L28" s="77">
        <f>VLOOKUP($F28,EMPLOYMENT!$A$6:$BW$345,18,FALSE)</f>
        <v>72.8</v>
      </c>
      <c r="M28" s="77">
        <f>VLOOKUP($F28,EMPLOYMENT!$A$6:$BW$345,22,FALSE)</f>
        <v>88.1</v>
      </c>
      <c r="N28" s="77">
        <f>VLOOKUP($F28,EMPLOYMENT!$A$6:$BW$345,26,FALSE)</f>
        <v>80.3</v>
      </c>
      <c r="O28" s="77">
        <f>VLOOKUP($F28,EMPLOYMENT!$A$6:$BW$345,30,FALSE)</f>
        <v>81.3</v>
      </c>
      <c r="P28" s="77">
        <f>VLOOKUP($F28,EMPLOYMENT!$A$6:$BW$345,34,FALSE)</f>
        <v>78.099999999999994</v>
      </c>
      <c r="Q28" s="77">
        <f>VLOOKUP($F28,EMPLOYMENT!$A$6:$BW$345,38,FALSE)</f>
        <v>75.3</v>
      </c>
      <c r="R28" s="77">
        <f>VLOOKUP($F28,EMPLOYMENT!$A$6:$BW$345,42,FALSE)</f>
        <v>79.900000000000006</v>
      </c>
      <c r="S28" s="77">
        <f>VLOOKUP($F28,EMPLOYMENT!$A$6:$BW$345,46,FALSE)</f>
        <v>74.099999999999994</v>
      </c>
      <c r="T28" s="77">
        <f>VLOOKUP($F28,EMPLOYMENT!$A$6:$BW$345,50,FALSE)</f>
        <v>79.8</v>
      </c>
      <c r="U28" s="77">
        <f>VLOOKUP($F28,EMPLOYMENT!$A$6:$BW$345,54,FALSE)</f>
        <v>75.400000000000006</v>
      </c>
      <c r="V28" s="77">
        <f>VLOOKUP($F28,EMPLOYMENT!$A$6:$BW$345,58,FALSE)</f>
        <v>79.599999999999994</v>
      </c>
      <c r="W28" s="77">
        <f>VLOOKUP($F28,EMPLOYMENT!$A$6:$BW$345,62,FALSE)</f>
        <v>81.8</v>
      </c>
      <c r="X28" s="77">
        <f>VLOOKUP($F28,EMPLOYMENT!$A$6:$BW$345,66,FALSE)</f>
        <v>86</v>
      </c>
      <c r="Y28" s="77">
        <f>VLOOKUP($F28,EMPLOYMENT!$A$6:$BW$345,70,FALSE)</f>
        <v>83.1</v>
      </c>
      <c r="Z28" s="77">
        <f>VLOOKUP($F28,EMPLOYMENT!$A$6:$BW$345,74,FALSE)</f>
        <v>83.6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East Cambridgeshire to Rural as a Region</v>
      </c>
      <c r="G31" s="122"/>
      <c r="H31" s="123"/>
      <c r="I31" s="74">
        <f>(I28-I29)</f>
        <v>3.0886580805982646</v>
      </c>
      <c r="J31" s="74">
        <f t="shared" ref="J31:Z31" si="4">(J28-J29)</f>
        <v>3.9870245333170402</v>
      </c>
      <c r="K31" s="74">
        <f t="shared" si="4"/>
        <v>4.926811100513234</v>
      </c>
      <c r="L31" s="74">
        <f t="shared" si="4"/>
        <v>-2.8404683026278406</v>
      </c>
      <c r="M31" s="74">
        <f t="shared" si="4"/>
        <v>12.364475626668252</v>
      </c>
      <c r="N31" s="74">
        <f t="shared" si="4"/>
        <v>5.7904601571268159</v>
      </c>
      <c r="O31" s="74">
        <f t="shared" si="4"/>
        <v>7.7528668610301281</v>
      </c>
      <c r="P31" s="74">
        <f t="shared" si="4"/>
        <v>4.3657045967223809</v>
      </c>
      <c r="Q31" s="74">
        <f t="shared" si="4"/>
        <v>1.2668425245374237</v>
      </c>
      <c r="R31" s="74">
        <f t="shared" si="4"/>
        <v>5.1555250700997988</v>
      </c>
      <c r="S31" s="74">
        <f t="shared" si="4"/>
        <v>-2.0088603400756142</v>
      </c>
      <c r="T31" s="74">
        <f t="shared" si="4"/>
        <v>2.6094680243909778</v>
      </c>
      <c r="U31" s="74">
        <f t="shared" si="4"/>
        <v>-1.5716324817080363</v>
      </c>
      <c r="V31" s="74">
        <f t="shared" si="4"/>
        <v>1.5672131147540966</v>
      </c>
      <c r="W31" s="74">
        <f t="shared" si="4"/>
        <v>3.7518431065858522</v>
      </c>
      <c r="X31" s="74">
        <f t="shared" si="4"/>
        <v>7.4087006210432946</v>
      </c>
      <c r="Y31" s="74">
        <f t="shared" si="4"/>
        <v>6.0856537038707899</v>
      </c>
      <c r="Z31" s="74">
        <f t="shared" si="4"/>
        <v>7.4442419221209519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East Cambridgeshire</v>
      </c>
      <c r="G36" s="88" t="str">
        <f>IFERROR(VLOOKUP(F36,GDHI!B338:C574,2,FALSE),VLOOKUP(F36,GDHI!C3:C336,1,FALSE))</f>
        <v>East Cambridgeshire</v>
      </c>
      <c r="H36" s="89" t="str">
        <f>IF(F36=G36,"",G36)</f>
        <v/>
      </c>
      <c r="I36" s="83">
        <f>IFERROR(VLOOKUP($F36,GDHI!$B$338:$U$574,GDHI!G$578,FALSE),VLOOKUP($F36,GDHI!$C$3:$U$336,GDHI!F$578,FALSE))</f>
        <v>14663</v>
      </c>
      <c r="J36" s="84">
        <f>IFERROR(VLOOKUP($F36,GDHI!$B$338:$U$574,GDHI!H$578,FALSE),VLOOKUP($F36,GDHI!$C$3:$U$336,GDHI!G$578,FALSE))</f>
        <v>15652</v>
      </c>
      <c r="K36" s="84">
        <f>IFERROR(VLOOKUP($F36,GDHI!$B$338:$U$574,GDHI!I$578,FALSE),VLOOKUP($F36,GDHI!$C$3:$U$336,GDHI!H$578,FALSE))</f>
        <v>16110</v>
      </c>
      <c r="L36" s="84">
        <f>IFERROR(VLOOKUP($F36,GDHI!$B$338:$U$574,GDHI!J$578,FALSE),VLOOKUP($F36,GDHI!$C$3:$U$336,GDHI!I$578,FALSE))</f>
        <v>16462</v>
      </c>
      <c r="M36" s="84">
        <f>IFERROR(VLOOKUP($F36,GDHI!$B$338:$U$574,GDHI!K$578,FALSE),VLOOKUP($F36,GDHI!$C$3:$U$336,GDHI!J$578,FALSE))</f>
        <v>16777</v>
      </c>
      <c r="N36" s="84">
        <f>IFERROR(VLOOKUP($F36,GDHI!$B$338:$U$574,GDHI!L$578,FALSE),VLOOKUP($F36,GDHI!$C$3:$U$336,GDHI!K$578,FALSE))</f>
        <v>16995</v>
      </c>
      <c r="O36" s="84">
        <f>IFERROR(VLOOKUP($F36,GDHI!$B$338:$U$574,GDHI!M$578,FALSE),VLOOKUP($F36,GDHI!$C$3:$U$336,GDHI!L$578,FALSE))</f>
        <v>17225</v>
      </c>
      <c r="P36" s="84">
        <f>IFERROR(VLOOKUP($F36,GDHI!$B$338:$U$574,GDHI!N$578,FALSE),VLOOKUP($F36,GDHI!$C$3:$U$336,GDHI!M$578,FALSE))</f>
        <v>17277</v>
      </c>
      <c r="Q36" s="84">
        <f>IFERROR(VLOOKUP($F36,GDHI!$B$338:$U$574,GDHI!O$578,FALSE),VLOOKUP($F36,GDHI!$C$3:$U$336,GDHI!N$578,FALSE))</f>
        <v>17864</v>
      </c>
      <c r="R36" s="84">
        <f>IFERROR(VLOOKUP($F36,GDHI!$B$338:$U$574,GDHI!P$578,FALSE),VLOOKUP($F36,GDHI!$C$3:$U$336,GDHI!O$578,FALSE))</f>
        <v>18584</v>
      </c>
      <c r="S36" s="84">
        <f>IFERROR(VLOOKUP($F36,GDHI!$B$338:$U$574,GDHI!Q$578,FALSE),VLOOKUP($F36,GDHI!$C$3:$U$336,GDHI!P$578,FALSE))</f>
        <v>19372</v>
      </c>
      <c r="T36" s="84">
        <f>IFERROR(VLOOKUP($F36,GDHI!$B$338:$U$574,GDHI!R$578,FALSE),VLOOKUP($F36,GDHI!$C$3:$U$336,GDHI!Q$578,FALSE))</f>
        <v>20315</v>
      </c>
      <c r="U36" s="84">
        <f>IFERROR(VLOOKUP($F36,GDHI!$B$338:$U$574,GDHI!S$578,FALSE),VLOOKUP($F36,GDHI!$C$3:$U$336,GDHI!R$578,FALSE))</f>
        <v>20869</v>
      </c>
      <c r="V36" s="84">
        <f>IFERROR(VLOOKUP($F36,GDHI!$B$338:$U$574,GDHI!T$578,FALSE),VLOOKUP($F36,GDHI!$C$3:$U$336,GDHI!S$578,FALSE))</f>
        <v>21110</v>
      </c>
      <c r="W36" s="84">
        <f>IFERROR(VLOOKUP($F36,GDHI!$B$338:$U$574,GDHI!U$578,FALSE),VLOOKUP($F36,GDHI!$C$3:$U$336,GDHI!T$578,FALSE))</f>
        <v>21961</v>
      </c>
      <c r="X36" s="84">
        <f>IFERROR(VLOOKUP($F36,GDHI!$B$338:$U$574,GDHI!V$578,FALSE),VLOOKUP($F36,GDHI!$C$3:$U$336,GDHI!U$578,FALSE))</f>
        <v>22769</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East Cambridgeshire to Rural as a Region</v>
      </c>
      <c r="G39" s="122"/>
      <c r="H39" s="123"/>
      <c r="I39" s="74">
        <f>100*((I36-I37)/I37)</f>
        <v>-0.31612223393045313</v>
      </c>
      <c r="J39" s="74">
        <f t="shared" ref="J39:X39" si="6">100*((J36-J37)/J37)</f>
        <v>2.0243178878248322</v>
      </c>
      <c r="K39" s="74">
        <f t="shared" si="6"/>
        <v>1.1669137452705616</v>
      </c>
      <c r="L39" s="74">
        <f t="shared" si="6"/>
        <v>-0.64085844422074778</v>
      </c>
      <c r="M39" s="74">
        <f t="shared" si="6"/>
        <v>-1.6782679130942471</v>
      </c>
      <c r="N39" s="74">
        <f t="shared" si="6"/>
        <v>-1.7227670288894845</v>
      </c>
      <c r="O39" s="74">
        <f t="shared" si="6"/>
        <v>-1.6159356481591729</v>
      </c>
      <c r="P39" s="74">
        <f t="shared" si="6"/>
        <v>-2.9384619088766448</v>
      </c>
      <c r="Q39" s="74">
        <f t="shared" si="6"/>
        <v>-2.7352029526035486</v>
      </c>
      <c r="R39" s="74">
        <f t="shared" si="6"/>
        <v>-1.5361947154397233</v>
      </c>
      <c r="S39" s="74">
        <f t="shared" si="6"/>
        <v>-0.12392075700299314</v>
      </c>
      <c r="T39" s="74">
        <f t="shared" si="6"/>
        <v>-0.70072656301824898</v>
      </c>
      <c r="U39" s="74">
        <f t="shared" si="6"/>
        <v>1.1834975284157088</v>
      </c>
      <c r="V39" s="74">
        <f t="shared" si="6"/>
        <v>0.68928471450530016</v>
      </c>
      <c r="W39" s="74">
        <f t="shared" si="6"/>
        <v>0.54536991515861588</v>
      </c>
      <c r="X39" s="74">
        <f t="shared" si="6"/>
        <v>2.2630410245360086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East Cambridgeshire</v>
      </c>
      <c r="G44" s="88"/>
      <c r="H44" s="89"/>
      <c r="I44" s="76">
        <f>VLOOKUP($F44,'LOW PAID'!$A$9:$N$444,6,FALSE)</f>
        <v>22.1</v>
      </c>
      <c r="J44" s="77">
        <f>VLOOKUP($F44,'LOW PAID'!$P$9:$W$444,6,FALSE)</f>
        <v>29.7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East Cambridgeshire to Rural as a Region</v>
      </c>
      <c r="G47" s="122"/>
      <c r="H47" s="123"/>
      <c r="I47" s="74">
        <f>(I44-I45)</f>
        <v>-3.0938746782131155</v>
      </c>
      <c r="J47" s="74">
        <f>(J44-J45)</f>
        <v>4.0138834909699455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East Cambridgeshire</v>
      </c>
      <c r="G52" s="88"/>
      <c r="H52" s="89"/>
      <c r="I52" s="76">
        <f>VLOOKUP($F52,INACTIVITY!$A$6:$BW$345,6,FALSE)</f>
        <v>18.399999999999999</v>
      </c>
      <c r="J52" s="77">
        <f>VLOOKUP($F52,INACTIVITY!$A$6:$BW$345,10,FALSE)</f>
        <v>16.8</v>
      </c>
      <c r="K52" s="77">
        <f>VLOOKUP($F52,INACTIVITY!$A$6:$BW$345,14,FALSE)</f>
        <v>16.2</v>
      </c>
      <c r="L52" s="77">
        <f>VLOOKUP($F52,INACTIVITY!$A$6:$BW$345,18,FALSE)</f>
        <v>24.2</v>
      </c>
      <c r="M52" s="77">
        <f>VLOOKUP($F52,INACTIVITY!$A$6:$BW$345,22,FALSE)</f>
        <v>10.5</v>
      </c>
      <c r="N52" s="77">
        <f>VLOOKUP($F52,INACTIVITY!$A$6:$BW$345,26,FALSE)</f>
        <v>14.2</v>
      </c>
      <c r="O52" s="77">
        <f>VLOOKUP($F52,INACTIVITY!$A$6:$BW$345,30,FALSE)</f>
        <v>12.5</v>
      </c>
      <c r="P52" s="77">
        <f>VLOOKUP($F52,INACTIVITY!$A$6:$BW$345,34,FALSE)</f>
        <v>15.9</v>
      </c>
      <c r="Q52" s="77">
        <f>VLOOKUP($F52,INACTIVITY!$A$6:$BW$345,38,FALSE)</f>
        <v>17.600000000000001</v>
      </c>
      <c r="R52" s="77">
        <f>VLOOKUP($F52,INACTIVITY!$A$6:$BW$345,42,FALSE)</f>
        <v>18.2</v>
      </c>
      <c r="S52" s="77">
        <f>VLOOKUP($F52,INACTIVITY!$A$6:$BW$345,46,FALSE)</f>
        <v>22.6</v>
      </c>
      <c r="T52" s="77">
        <f>VLOOKUP($F52,INACTIVITY!$A$6:$BW$345,50,FALSE)</f>
        <v>17.600000000000001</v>
      </c>
      <c r="U52" s="77">
        <f>VLOOKUP($F52,INACTIVITY!$A$6:$BW$345,54,FALSE)</f>
        <v>18.7</v>
      </c>
      <c r="V52" s="77">
        <f>VLOOKUP($F52,INACTIVITY!$A$6:$BW$345,58,FALSE)</f>
        <v>19.600000000000001</v>
      </c>
      <c r="W52" s="77">
        <f>VLOOKUP($F52,INACTIVITY!$A$6:$BW$345,62,FALSE)</f>
        <v>16.3</v>
      </c>
      <c r="X52" s="77">
        <f>VLOOKUP($F52,INACTIVITY!$A$6:$BW$345,66,FALSE)</f>
        <v>13.3</v>
      </c>
      <c r="Y52" s="77">
        <f>VLOOKUP($F52,INACTIVITY!$A$6:$BW$345,70,FALSE)</f>
        <v>16.899999999999999</v>
      </c>
      <c r="Z52" s="77">
        <f>VLOOKUP($F52,INACTIVITY!$A$6:$BW$345,74,FALSE)</f>
        <v>12.8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East Cambridgeshire to Rural as a Region</v>
      </c>
      <c r="G55" s="122"/>
      <c r="H55" s="123"/>
      <c r="I55" s="74">
        <f>(I52-I53)</f>
        <v>-2.9956445716102387</v>
      </c>
      <c r="J55" s="74">
        <f t="shared" ref="J55:Z55" si="10">(J52-J53)</f>
        <v>-4.2085227272727259</v>
      </c>
      <c r="K55" s="74">
        <f t="shared" si="10"/>
        <v>-4.6624653934587776</v>
      </c>
      <c r="L55" s="74">
        <f t="shared" si="10"/>
        <v>2.88593466846336</v>
      </c>
      <c r="M55" s="74">
        <f t="shared" si="10"/>
        <v>-10.335002310892005</v>
      </c>
      <c r="N55" s="74">
        <f t="shared" si="10"/>
        <v>-6.7331437579204412</v>
      </c>
      <c r="O55" s="74">
        <f t="shared" si="10"/>
        <v>-9.1919371275051738</v>
      </c>
      <c r="P55" s="74">
        <f t="shared" si="10"/>
        <v>-5.5942457807534485</v>
      </c>
      <c r="Q55" s="74">
        <f t="shared" si="10"/>
        <v>-3.5825487944890924</v>
      </c>
      <c r="R55" s="74">
        <f t="shared" si="10"/>
        <v>-2.5745930974387718</v>
      </c>
      <c r="S55" s="74">
        <f t="shared" si="10"/>
        <v>2.3267895440276014</v>
      </c>
      <c r="T55" s="74">
        <f t="shared" si="10"/>
        <v>-2.0961946834069565</v>
      </c>
      <c r="U55" s="74">
        <f t="shared" si="10"/>
        <v>-1.1524293470694715</v>
      </c>
      <c r="V55" s="74">
        <f t="shared" si="10"/>
        <v>0.34672266571962496</v>
      </c>
      <c r="W55" s="74">
        <f t="shared" si="10"/>
        <v>-2.8769560091828481</v>
      </c>
      <c r="X55" s="74">
        <f t="shared" si="10"/>
        <v>-5.5520649493649294</v>
      </c>
      <c r="Y55" s="74">
        <f t="shared" si="10"/>
        <v>-2.8725827218714635</v>
      </c>
      <c r="Z55" s="74">
        <f t="shared" si="10"/>
        <v>-8.2851797756300698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East Cambridgeshire</v>
      </c>
      <c r="G60" s="88"/>
      <c r="H60" s="89"/>
      <c r="I60" s="76">
        <f>VLOOKUP($F60,DISABILITY!$A$718:$I$1052,DISABILITY!B$1053,FALSE)</f>
        <v>9.5</v>
      </c>
      <c r="J60" s="77">
        <f>VLOOKUP($F60,DISABILITY!$A$718:$I$1052,DISABILITY!C$1053,FALSE)</f>
        <v>7.1000000000000085</v>
      </c>
      <c r="K60" s="77">
        <f>VLOOKUP($F60,DISABILITY!$A$718:$I$1052,DISABILITY!D$1053,FALSE)</f>
        <v>6.7999999999999972</v>
      </c>
      <c r="L60" s="77">
        <f>VLOOKUP($F60,DISABILITY!$A$718:$I$1052,DISABILITY!E$1053,FALSE)</f>
        <v>16.599999999999994</v>
      </c>
      <c r="M60" s="77">
        <f>VLOOKUP($F60,DISABILITY!$A$718:$I$1052,DISABILITY!F$1053,FALSE)</f>
        <v>11.5</v>
      </c>
      <c r="N60" s="77">
        <f>VLOOKUP($F60,DISABILITY!$A$718:$I$1052,DISABILITY!G$1053,FALSE)</f>
        <v>2.5999999999999943</v>
      </c>
      <c r="O60" s="77">
        <f>VLOOKUP($F60,DISABILITY!$A$718:$I$1052,DISABILITY!H$1053,FALSE)</f>
        <v>12.900000000000006</v>
      </c>
      <c r="P60" s="77">
        <f>VLOOKUP($F60,DISABILITY!$A$718:$I$1052,DISABILITY!I$1053,FALSE)</f>
        <v>19.600000000000009</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East Cambridgeshire to Rural as a Region</v>
      </c>
      <c r="G63" s="122"/>
      <c r="H63" s="123"/>
      <c r="I63" s="74">
        <f>(I60-I61)</f>
        <v>-17.920156540647248</v>
      </c>
      <c r="J63" s="74">
        <f t="shared" ref="J63:P63" si="12">(J60-J61)</f>
        <v>-20.219044407051179</v>
      </c>
      <c r="K63" s="74">
        <f t="shared" si="12"/>
        <v>-21.319128361498208</v>
      </c>
      <c r="L63" s="74">
        <f t="shared" si="12"/>
        <v>-9.3909345389966816</v>
      </c>
      <c r="M63" s="74">
        <f t="shared" si="12"/>
        <v>-13.975225818666118</v>
      </c>
      <c r="N63" s="74">
        <f t="shared" si="12"/>
        <v>-22.931247685441988</v>
      </c>
      <c r="O63" s="74">
        <f t="shared" si="12"/>
        <v>-10.897222287996939</v>
      </c>
      <c r="P63" s="74">
        <f t="shared" si="12"/>
        <v>-5.7541779303421663</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East Cambridgeshire</v>
      </c>
      <c r="G68" s="88"/>
      <c r="H68" s="89"/>
      <c r="I68" s="76">
        <f>VLOOKUP($F68,'WORKLESS HOUSEHOLDS'!$DW$4:$EC$397,7,FALSE)</f>
        <v>4.8090022473153056</v>
      </c>
      <c r="J68" s="77">
        <f>VLOOKUP($F68,'WORKLESS HOUSEHOLDS'!$DN$4:$DT$397,7,FALSE)</f>
        <v>7.8619690841214247</v>
      </c>
      <c r="K68" s="77">
        <f>VLOOKUP($F68,'WORKLESS HOUSEHOLDS'!$DE$4:$DK$397,7,FALSE)</f>
        <v>6.910879357827544</v>
      </c>
      <c r="L68" s="77">
        <f>VLOOKUP($F68,'WORKLESS HOUSEHOLDS'!$CV$4:$DB$397,7,FALSE)</f>
        <v>6.3866954707985704</v>
      </c>
      <c r="M68" s="77">
        <f>VLOOKUP($F68,'WORKLESS HOUSEHOLDS'!$CM$4:$CS$397,7,FALSE)</f>
        <v>4.8387157407221766</v>
      </c>
      <c r="N68" s="77" t="str">
        <f>VLOOKUP($F68,'WORKLESS HOUSEHOLDS'!$CD$4:$CJ$397,7,FALSE)</f>
        <v>*</v>
      </c>
      <c r="O68" s="77">
        <f>VLOOKUP($F68,'WORKLESS HOUSEHOLDS'!$BU$4:$CA$397,7,FALSE)</f>
        <v>6.8748867274814236</v>
      </c>
      <c r="P68" s="77">
        <f>VLOOKUP($F68,'WORKLESS HOUSEHOLDS'!$BL$4:$BR$397,7,FALSE)</f>
        <v>2.5679934632893664</v>
      </c>
      <c r="Q68" s="77" t="str">
        <f>VLOOKUP($F68,'WORKLESS HOUSEHOLDS'!$BC$4:$BI$397,7,FALSE)</f>
        <v>#</v>
      </c>
      <c r="R68" s="77">
        <f>VLOOKUP($F68,'WORKLESS HOUSEHOLDS'!$AT$4:$AZ$397,7,FALSE)</f>
        <v>8.686857642685327</v>
      </c>
      <c r="S68" s="77" t="str">
        <f>VLOOKUP($F68,'WORKLESS HOUSEHOLDS'!$AK$4:$AQ$397,7,FALSE)</f>
        <v>#</v>
      </c>
      <c r="T68" s="77" t="str">
        <f>VLOOKUP($F68,'WORKLESS HOUSEHOLDS'!$AB$4:$AH$397,7,FALSE)</f>
        <v>#</v>
      </c>
      <c r="U68" s="77" t="str">
        <f>VLOOKUP($F68,'WORKLESS HOUSEHOLDS'!$S$4:$Y$397,7,FALSE)</f>
        <v>#</v>
      </c>
      <c r="V68" s="77">
        <f>VLOOKUP($F68,'WORKLESS HOUSEHOLDS'!$J$4:$P$397,7,FALSE)</f>
        <v>6.6712995135510766</v>
      </c>
      <c r="W68" s="77">
        <f>VLOOKUP($F68,'WORKLESS HOUSEHOLDS'!$B$4:$H$397,7,FALSE)</f>
        <v>11.379885605338417</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East Cambridgeshire to Rural as a Region</v>
      </c>
      <c r="G71" s="122"/>
      <c r="H71" s="123"/>
      <c r="I71" s="74">
        <f>(I68-I69)</f>
        <v>-5.2029436152713853</v>
      </c>
      <c r="J71" s="74">
        <f t="shared" ref="J71:W71" si="14">(J68-J69)</f>
        <v>-3.0491857533535995</v>
      </c>
      <c r="K71" s="74">
        <f t="shared" si="14"/>
        <v>-3.3823663713282999</v>
      </c>
      <c r="L71" s="74">
        <f t="shared" si="14"/>
        <v>-4.5793111905311621</v>
      </c>
      <c r="M71" s="74">
        <f t="shared" si="14"/>
        <v>-6.8550634404662967</v>
      </c>
      <c r="N71" s="74" t="e">
        <f t="shared" si="14"/>
        <v>#VALUE!</v>
      </c>
      <c r="O71" s="74">
        <f t="shared" si="14"/>
        <v>-4.1603665202610882</v>
      </c>
      <c r="P71" s="74">
        <f t="shared" si="14"/>
        <v>-7.1235044224784714</v>
      </c>
      <c r="Q71" s="74" t="e">
        <f t="shared" si="14"/>
        <v>#VALUE!</v>
      </c>
      <c r="R71" s="74">
        <f t="shared" si="14"/>
        <v>-2.0192386810442269</v>
      </c>
      <c r="S71" s="74" t="e">
        <f t="shared" si="14"/>
        <v>#VALUE!</v>
      </c>
      <c r="T71" s="74" t="e">
        <f t="shared" si="14"/>
        <v>#VALUE!</v>
      </c>
      <c r="U71" s="74" t="e">
        <f t="shared" si="14"/>
        <v>#VALUE!</v>
      </c>
      <c r="V71" s="74">
        <f t="shared" si="14"/>
        <v>-3.2675689629885714</v>
      </c>
      <c r="W71" s="74">
        <f t="shared" si="14"/>
        <v>1.0271841821542242</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East Cambridgeshire</v>
      </c>
      <c r="G76" s="88"/>
      <c r="H76" s="89"/>
      <c r="I76" s="76">
        <f>VLOOKUP($F76,'SKILLED EMPLOYMENT'!$A$1506:$BW$1841,6,FALSE)</f>
        <v>50.800000000000004</v>
      </c>
      <c r="J76" s="77">
        <f>VLOOKUP($F76,'SKILLED EMPLOYMENT'!$A$1506:$BW$1841,10,FALSE)</f>
        <v>48.6</v>
      </c>
      <c r="K76" s="77">
        <f>VLOOKUP($F76,'SKILLED EMPLOYMENT'!$A$1506:$BW$1841,14,FALSE)</f>
        <v>55.3</v>
      </c>
      <c r="L76" s="77">
        <f>VLOOKUP($F76,'SKILLED EMPLOYMENT'!$A$1506:$BW$1841,18,FALSE)</f>
        <v>65.3</v>
      </c>
      <c r="M76" s="77">
        <f>VLOOKUP($F76,'SKILLED EMPLOYMENT'!$A$1506:$BW$1841,22,FALSE)</f>
        <v>56.899999999999991</v>
      </c>
      <c r="N76" s="77">
        <f>VLOOKUP($F76,'SKILLED EMPLOYMENT'!$A$1506:$BW$1841,26,FALSE)</f>
        <v>46.800000000000004</v>
      </c>
      <c r="O76" s="77">
        <f>VLOOKUP($F76,'SKILLED EMPLOYMENT'!$A$1506:$BW$1841,30,FALSE)</f>
        <v>66.399999999999991</v>
      </c>
      <c r="P76" s="77">
        <f>VLOOKUP($F76,'SKILLED EMPLOYMENT'!$A$1506:$BW$1841,34,FALSE)</f>
        <v>58.300000000000004</v>
      </c>
      <c r="Q76" s="77">
        <f>VLOOKUP($F76,'SKILLED EMPLOYMENT'!$A$1506:$BW$1841,38,FALSE)</f>
        <v>53.7</v>
      </c>
      <c r="R76" s="77">
        <f>VLOOKUP($F76,'SKILLED EMPLOYMENT'!$A$1506:$BW$1841,42,FALSE)</f>
        <v>53.100000000000009</v>
      </c>
      <c r="S76" s="77">
        <f>VLOOKUP($F76,'SKILLED EMPLOYMENT'!$A$1506:$BW$1841,46,FALSE)</f>
        <v>59.800000000000004</v>
      </c>
      <c r="T76" s="77">
        <f>VLOOKUP($F76,'SKILLED EMPLOYMENT'!$A$1506:$BW$1841,50,FALSE)</f>
        <v>62.100000000000009</v>
      </c>
      <c r="U76" s="77">
        <f>VLOOKUP($F76,'SKILLED EMPLOYMENT'!$A$1506:$BW$1841,54,FALSE)</f>
        <v>59.8</v>
      </c>
      <c r="V76" s="77">
        <f>VLOOKUP($F76,'SKILLED EMPLOYMENT'!$A$1506:$BW$1841,58,FALSE)</f>
        <v>61.900000000000006</v>
      </c>
      <c r="W76" s="77">
        <f>VLOOKUP($F76,'SKILLED EMPLOYMENT'!$A$1506:$BW$1841,62,FALSE)</f>
        <v>63.8</v>
      </c>
      <c r="X76" s="77">
        <f>VLOOKUP($F76,'SKILLED EMPLOYMENT'!$A$1506:$BW$1841,66,FALSE)</f>
        <v>55.5</v>
      </c>
      <c r="Y76" s="77">
        <f>VLOOKUP($F76,'SKILLED EMPLOYMENT'!$A$1506:$BW$1841,70,FALSE)</f>
        <v>62</v>
      </c>
      <c r="Z76" s="77">
        <f>VLOOKUP($F76,'SKILLED EMPLOYMENT'!$A$1506:$BW$1841,74,FALSE)</f>
        <v>62.900000000000006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East Cambridgeshire to Rural as a Region</v>
      </c>
      <c r="G79" s="122"/>
      <c r="H79" s="123"/>
      <c r="I79" s="74">
        <f>(I76-I77)</f>
        <v>-1.8999999999999986</v>
      </c>
      <c r="J79" s="74">
        <f t="shared" ref="J79:Z79" si="17">(J76-J77)</f>
        <v>-4.2999999999999972</v>
      </c>
      <c r="K79" s="74">
        <f t="shared" si="17"/>
        <v>1.7999999999999972</v>
      </c>
      <c r="L79" s="74">
        <f t="shared" si="17"/>
        <v>11.299999999999997</v>
      </c>
      <c r="M79" s="74">
        <f t="shared" si="17"/>
        <v>2.7999999999999901</v>
      </c>
      <c r="N79" s="74">
        <f t="shared" si="17"/>
        <v>-7.5999999999999943</v>
      </c>
      <c r="O79" s="74">
        <f t="shared" si="17"/>
        <v>10.999999999999993</v>
      </c>
      <c r="P79" s="74">
        <f t="shared" si="17"/>
        <v>2.7000000000000028</v>
      </c>
      <c r="Q79" s="74">
        <f t="shared" si="17"/>
        <v>-1.6999999999999957</v>
      </c>
      <c r="R79" s="74">
        <f t="shared" si="17"/>
        <v>-3.0999999999999943</v>
      </c>
      <c r="S79" s="74">
        <f t="shared" si="17"/>
        <v>3.6000000000000014</v>
      </c>
      <c r="T79" s="74">
        <f t="shared" si="17"/>
        <v>5.3000000000000114</v>
      </c>
      <c r="U79" s="74">
        <f t="shared" si="17"/>
        <v>3.1999999999999957</v>
      </c>
      <c r="V79" s="74">
        <f t="shared" si="17"/>
        <v>4.8000000000000043</v>
      </c>
      <c r="W79" s="74">
        <f t="shared" si="17"/>
        <v>6</v>
      </c>
      <c r="X79" s="74">
        <f t="shared" si="17"/>
        <v>-3.2999999999999972</v>
      </c>
      <c r="Y79" s="74">
        <f t="shared" si="17"/>
        <v>3.2999999999999972</v>
      </c>
      <c r="Z79" s="74">
        <f t="shared" si="17"/>
        <v>4.5000000000000071</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u3e9J23txH2uT9oUAvmf9GPwtLtTAsGKlSX4UPTSVZgcmzdqeX9RHuTJYlbMuUFGbXVr9u1C58BxlRjBtY70AQ==" saltValue="gnl6Cf+R7r7lK8jJoQmk/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2022-08-02T11:03:44Z</dcterms:modified>
</cp:coreProperties>
</file>