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075B935C-9128-4C8A-BD8A-5843D024057E}" xr6:coauthVersionLast="47" xr6:coauthVersionMax="47" xr10:uidLastSave="{05B074ED-8BCB-4CFD-AAD2-F2EEF7F42B07}"/>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<sst xmlns="http://schemas.openxmlformats.org/spreadsheetml/2006/main" count="32859" uniqueCount="1676">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</sst>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East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18.309999999999999</c:v>
                </c:pt>
                <c:pt idx="1">
                  <c:v>18.27</c:v>
                </c:pt>
                <c:pt idx="2">
                  <c:v>18.920000000000002</c:v>
                </c:pt>
                <c:pt idx="3">
                  <c:v>19.54</c:v>
                </c:pt>
                <c:pt idx="4">
                  <c:v>20.32</c:v>
                </c:pt>
                <c:pt idx="5">
                  <c:v>20.81</c:v>
                </c:pt>
                <c:pt idx="6">
                  <c:v>21.35</c:v>
                </c:pt>
                <c:pt idx="7">
                  <c:v>22.34</c:v>
                </c:pt>
                <c:pt idx="8">
                  <c:v>23.84</c:v>
                </c:pt>
                <c:pt idx="9">
                  <c:v>25.22</c:v>
                </c:pt>
                <c:pt idx="10">
                  <c:v>25.5</c:v>
                </c:pt>
                <c:pt idx="11">
                  <c:v>25.28</c:v>
                </c:pt>
                <c:pt idx="12">
                  <c:v>25.04</c:v>
                </c:pt>
                <c:pt idx="13">
                  <c:v>25.45</c:v>
                </c:pt>
                <c:pt idx="14">
                  <c:v>25.76</c:v>
                </c:pt>
                <c:pt idx="15">
                  <c:v>25.97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East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369.7</c:v>
                </c:pt>
                <c:pt idx="1">
                  <c:v>394.9</c:v>
                </c:pt>
                <c:pt idx="2">
                  <c:v>397.2</c:v>
                </c:pt>
                <c:pt idx="3">
                  <c:v>392.8</c:v>
                </c:pt>
                <c:pt idx="4">
                  <c:v>386.5</c:v>
                </c:pt>
                <c:pt idx="5">
                  <c:v>438</c:v>
                </c:pt>
                <c:pt idx="6">
                  <c:v>459.8</c:v>
                </c:pt>
                <c:pt idx="7">
                  <c:v>458.6</c:v>
                </c:pt>
                <c:pt idx="8">
                  <c:v>459</c:v>
                </c:pt>
                <c:pt idx="9">
                  <c:v>478.8</c:v>
                </c:pt>
                <c:pt idx="10">
                  <c:v>476.9</c:v>
                </c:pt>
                <c:pt idx="11">
                  <c:v>490</c:v>
                </c:pt>
                <c:pt idx="12">
                  <c:v>489.3</c:v>
                </c:pt>
                <c:pt idx="13">
                  <c:v>491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East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67.3</c:v>
                </c:pt>
                <c:pt idx="1">
                  <c:v>69.599999999999994</c:v>
                </c:pt>
                <c:pt idx="2">
                  <c:v>69.599999999999994</c:v>
                </c:pt>
                <c:pt idx="3">
                  <c:v>70.5</c:v>
                </c:pt>
                <c:pt idx="4">
                  <c:v>73.8</c:v>
                </c:pt>
                <c:pt idx="5">
                  <c:v>68.599999999999994</c:v>
                </c:pt>
                <c:pt idx="6">
                  <c:v>71.3</c:v>
                </c:pt>
                <c:pt idx="7">
                  <c:v>77.099999999999994</c:v>
                </c:pt>
                <c:pt idx="8">
                  <c:v>66.900000000000006</c:v>
                </c:pt>
                <c:pt idx="9">
                  <c:v>65.3</c:v>
                </c:pt>
                <c:pt idx="10">
                  <c:v>71</c:v>
                </c:pt>
                <c:pt idx="11">
                  <c:v>67.7</c:v>
                </c:pt>
                <c:pt idx="12">
                  <c:v>71.7</c:v>
                </c:pt>
                <c:pt idx="13">
                  <c:v>73.2</c:v>
                </c:pt>
                <c:pt idx="14">
                  <c:v>65.7</c:v>
                </c:pt>
                <c:pt idx="15">
                  <c:v>66.2</c:v>
                </c:pt>
                <c:pt idx="16">
                  <c:v>69.7</c:v>
                </c:pt>
                <c:pt idx="17">
                  <c:v>57.3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East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11089</c:v>
                </c:pt>
                <c:pt idx="1">
                  <c:v>11580</c:v>
                </c:pt>
                <c:pt idx="2">
                  <c:v>11881</c:v>
                </c:pt>
                <c:pt idx="3">
                  <c:v>12583</c:v>
                </c:pt>
                <c:pt idx="4">
                  <c:v>12942</c:v>
                </c:pt>
                <c:pt idx="5">
                  <c:v>13239</c:v>
                </c:pt>
                <c:pt idx="6">
                  <c:v>13579</c:v>
                </c:pt>
                <c:pt idx="7">
                  <c:v>14021</c:v>
                </c:pt>
                <c:pt idx="8">
                  <c:v>14428</c:v>
                </c:pt>
                <c:pt idx="9">
                  <c:v>14743</c:v>
                </c:pt>
                <c:pt idx="10">
                  <c:v>15210</c:v>
                </c:pt>
                <c:pt idx="11">
                  <c:v>15756</c:v>
                </c:pt>
                <c:pt idx="12">
                  <c:v>15764</c:v>
                </c:pt>
                <c:pt idx="13">
                  <c:v>16111</c:v>
                </c:pt>
                <c:pt idx="14">
                  <c:v>16640</c:v>
                </c:pt>
                <c:pt idx="15">
                  <c:v>17178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East Lindsey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27.3</c:v>
                </c:pt>
                <c:pt idx="1">
                  <c:v>35.6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East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29.5</c:v>
                </c:pt>
                <c:pt idx="1">
                  <c:v>28.3</c:v>
                </c:pt>
                <c:pt idx="2">
                  <c:v>26.2</c:v>
                </c:pt>
                <c:pt idx="3">
                  <c:v>25.4</c:v>
                </c:pt>
                <c:pt idx="4">
                  <c:v>23.3</c:v>
                </c:pt>
                <c:pt idx="5">
                  <c:v>28.2</c:v>
                </c:pt>
                <c:pt idx="6">
                  <c:v>24.2</c:v>
                </c:pt>
                <c:pt idx="7">
                  <c:v>19.899999999999999</c:v>
                </c:pt>
                <c:pt idx="8">
                  <c:v>25.2</c:v>
                </c:pt>
                <c:pt idx="9">
                  <c:v>27.7</c:v>
                </c:pt>
                <c:pt idx="10">
                  <c:v>24.1</c:v>
                </c:pt>
                <c:pt idx="11">
                  <c:v>24.6</c:v>
                </c:pt>
                <c:pt idx="12">
                  <c:v>25.6</c:v>
                </c:pt>
                <c:pt idx="13">
                  <c:v>22.9</c:v>
                </c:pt>
                <c:pt idx="14">
                  <c:v>29.1</c:v>
                </c:pt>
                <c:pt idx="15">
                  <c:v>30</c:v>
                </c:pt>
                <c:pt idx="16">
                  <c:v>24.8</c:v>
                </c:pt>
                <c:pt idx="17">
                  <c:v>36.9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East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25.200000000000003</c:v>
                </c:pt>
                <c:pt idx="1">
                  <c:v>37.800000000000004</c:v>
                </c:pt>
                <c:pt idx="2">
                  <c:v>35.6</c:v>
                </c:pt>
                <c:pt idx="3">
                  <c:v>37</c:v>
                </c:pt>
                <c:pt idx="4">
                  <c:v>33.300000000000004</c:v>
                </c:pt>
                <c:pt idx="5">
                  <c:v>37.6</c:v>
                </c:pt>
                <c:pt idx="6">
                  <c:v>21.400000000000006</c:v>
                </c:pt>
                <c:pt idx="7">
                  <c:v>39.400000000000006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East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7.573839897660771</c:v>
                </c:pt>
                <c:pt idx="1">
                  <c:v>17.229545504850403</c:v>
                </c:pt>
                <c:pt idx="2">
                  <c:v>10.027142055947404</c:v>
                </c:pt>
                <c:pt idx="3">
                  <c:v>12.191263683975018</c:v>
                </c:pt>
                <c:pt idx="4">
                  <c:v>16.922992166285169</c:v>
                </c:pt>
                <c:pt idx="5">
                  <c:v>16.103142960700044</c:v>
                </c:pt>
                <c:pt idx="6">
                  <c:v>11.482475042877875</c:v>
                </c:pt>
                <c:pt idx="7">
                  <c:v>20.235946647884845</c:v>
                </c:pt>
                <c:pt idx="8">
                  <c:v>13.712737127371275</c:v>
                </c:pt>
                <c:pt idx="9">
                  <c:v>26.692680869014971</c:v>
                </c:pt>
                <c:pt idx="10">
                  <c:v>27.834860343484554</c:v>
                </c:pt>
                <c:pt idx="11">
                  <c:v>15.328173236096818</c:v>
                </c:pt>
                <c:pt idx="12">
                  <c:v>12.883797329739291</c:v>
                </c:pt>
                <c:pt idx="13">
                  <c:v>19.278654248241779</c:v>
                </c:pt>
                <c:pt idx="14">
                  <c:v>47.931180711213422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East Lindsey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54.8</c:v>
                </c:pt>
                <c:pt idx="1">
                  <c:v>50.8</c:v>
                </c:pt>
                <c:pt idx="2">
                  <c:v>47.400000000000006</c:v>
                </c:pt>
                <c:pt idx="3">
                  <c:v>47.1</c:v>
                </c:pt>
                <c:pt idx="4">
                  <c:v>46.1</c:v>
                </c:pt>
                <c:pt idx="5">
                  <c:v>50.300000000000004</c:v>
                </c:pt>
                <c:pt idx="6">
                  <c:v>48.2</c:v>
                </c:pt>
                <c:pt idx="7">
                  <c:v>51.8</c:v>
                </c:pt>
                <c:pt idx="8">
                  <c:v>56.2</c:v>
                </c:pt>
                <c:pt idx="9">
                  <c:v>44.3</c:v>
                </c:pt>
                <c:pt idx="10">
                  <c:v>47.400000000000006</c:v>
                </c:pt>
                <c:pt idx="11">
                  <c:v>45</c:v>
                </c:pt>
                <c:pt idx="12">
                  <c:v>51.500000000000007</c:v>
                </c:pt>
                <c:pt idx="13">
                  <c:v>54.599999999999994</c:v>
                </c:pt>
                <c:pt idx="14">
                  <c:v>59.7</c:v>
                </c:pt>
                <c:pt idx="15">
                  <c:v>60.099999999999994</c:v>
                </c:pt>
                <c:pt idx="16">
                  <c:v>53.900000000000006</c:v>
                </c:pt>
                <c:pt idx="17">
                  <c:v>47.7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East Lindsey has been from 2004 to 2021 consistently below that of 'Rural as a Region' and England.</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East Lindsey,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East Lindsey in 2017 and 2018 was above both that for 'Rural as a Region' and England and increased dramatically.</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East Lindsey's economic inactivity rate has fluctuated in the period 2004 to 2021 but has been consistently greater than the England and rural situations.</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East Lindsey has been in general greater than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East Lindsey has been less stable and has in certain years been significantly greater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99060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East Lindsey in general has a lower proportion of employed people in skilled employment than seen for 'Rural as a Region' or England, and the proportion has been more variable between years.</a:t>
          </a:r>
          <a:endParaRPr lang="en-GB" sz="1100">
            <a:latin typeface="Avenir Next LT Pro" panose="020B0504020202020204" pitchFamily="34" charset="0"/>
          </a:endParaRPr>
        </a:p>
      </xdr:txBody>
    </xdr:sp>
    <xdr:clientData/>
  </xdr:twoCellAnchor>
  <xdr:twoCellAnchor>
    <xdr:from>
      <xdr:col>0</xdr:col>
      <xdr:colOff>624840</xdr:colOff>
      <xdr:row>21</xdr:row>
      <xdr:rowOff>15240</xdr:rowOff>
    </xdr:from>
    <xdr:to>
      <xdr:col>1</xdr:col>
      <xdr:colOff>2606040</xdr:colOff>
      <xdr:row>22</xdr:row>
      <xdr:rowOff>190500</xdr:rowOff>
    </xdr:to>
    <xdr:sp macro="" textlink="">
      <xdr:nvSpPr>
        <xdr:cNvPr id="20" name="TextBox 19">
          <a:extLst>
            <a:ext uri="{FF2B5EF4-FFF2-40B4-BE49-F238E27FC236}">
              <a16:creationId xmlns:a16="http://schemas.microsoft.com/office/drawing/2014/main" id="{FD477E18-EEA1-48C8-8562-4D023A6CB68A}"/>
            </a:ext>
          </a:extLst>
        </xdr:cNvPr>
        <xdr:cNvSpPr txBox="1"/>
      </xdr:nvSpPr>
      <xdr:spPr>
        <a:xfrm>
          <a:off x="624840" y="75895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East Lindsey has fluctuated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579120</xdr:colOff>
      <xdr:row>12</xdr:row>
      <xdr:rowOff>502920</xdr:rowOff>
    </xdr:from>
    <xdr:to>
      <xdr:col>1</xdr:col>
      <xdr:colOff>2560320</xdr:colOff>
      <xdr:row>14</xdr:row>
      <xdr:rowOff>7620</xdr:rowOff>
    </xdr:to>
    <xdr:sp macro="" textlink="">
      <xdr:nvSpPr>
        <xdr:cNvPr id="21" name="TextBox 20">
          <a:extLst>
            <a:ext uri="{FF2B5EF4-FFF2-40B4-BE49-F238E27FC236}">
              <a16:creationId xmlns:a16="http://schemas.microsoft.com/office/drawing/2014/main" id="{FED5C765-33B4-405B-87D2-430AD4516CB2}"/>
            </a:ext>
          </a:extLst>
        </xdr:cNvPr>
        <xdr:cNvSpPr txBox="1"/>
      </xdr:nvSpPr>
      <xdr:spPr>
        <a:xfrm>
          <a:off x="57912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East Lindsey from 2004 to 2019 has been consistently below that of 'Rural as a Region' and England.</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311</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East Lindsey</v>
      </c>
      <c r="G12" s="88" t="str">
        <f>IFERROR(VLOOKUP(F12,GVA!B244:B552,1,FALSE),VLOOKUP(F12,GVA!B6:C230,2,FALSE))</f>
        <v>East Lindsey</v>
      </c>
      <c r="H12" s="89" t="str">
        <f>IF(F12=G12,"",G12)</f>
        <v/>
      </c>
      <c r="I12" s="76">
        <f>IFERROR(VLOOKUP($F12,GVA!$B$7:$S$230,GVA!D$3,FALSE),VLOOKUP($F12,GVA!$B$244:$T$554,GVA!E$3,FALSE))</f>
        <v>18.309999999999999</v>
      </c>
      <c r="J12" s="77">
        <f>IFERROR(VLOOKUP($F12,GVA!$B$7:$S$230,GVA!E$3,FALSE),VLOOKUP($F12,GVA!$B$244:$T$554,GVA!F$3,FALSE))</f>
        <v>18.27</v>
      </c>
      <c r="K12" s="77">
        <f>IFERROR(VLOOKUP($F12,GVA!$B$7:$S$230,GVA!F$3,FALSE),VLOOKUP($F12,GVA!$B$244:$T$554,GVA!G$3,FALSE))</f>
        <v>18.920000000000002</v>
      </c>
      <c r="L12" s="77">
        <f>IFERROR(VLOOKUP($F12,GVA!$B$7:$S$230,GVA!G$3,FALSE),VLOOKUP($F12,GVA!$B$244:$T$554,GVA!H$3,FALSE))</f>
        <v>19.54</v>
      </c>
      <c r="M12" s="77">
        <f>IFERROR(VLOOKUP($F12,GVA!$B$7:$S$230,GVA!H$3,FALSE),VLOOKUP($F12,GVA!$B$244:$T$554,GVA!I$3,FALSE))</f>
        <v>20.32</v>
      </c>
      <c r="N12" s="77">
        <f>IFERROR(VLOOKUP($F12,GVA!$B$7:$S$230,GVA!I$3,FALSE),VLOOKUP($F12,GVA!$B$244:$T$554,GVA!J$3,FALSE))</f>
        <v>20.81</v>
      </c>
      <c r="O12" s="77">
        <f>IFERROR(VLOOKUP($F12,GVA!$B$7:$S$230,GVA!J$3,FALSE),VLOOKUP($F12,GVA!$B$244:$T$554,GVA!K$3,FALSE))</f>
        <v>21.35</v>
      </c>
      <c r="P12" s="77">
        <f>IFERROR(VLOOKUP($F12,GVA!$B$7:$S$230,GVA!K$3,FALSE),VLOOKUP($F12,GVA!$B$244:$T$554,GVA!L$3,FALSE))</f>
        <v>22.34</v>
      </c>
      <c r="Q12" s="77">
        <f>IFERROR(VLOOKUP($F12,GVA!$B$7:$S$230,GVA!L$3,FALSE),VLOOKUP($F12,GVA!$B$244:$T$554,GVA!M$3,FALSE))</f>
        <v>23.84</v>
      </c>
      <c r="R12" s="77">
        <f>IFERROR(VLOOKUP($F12,GVA!$B$7:$S$230,GVA!M$3,FALSE),VLOOKUP($F12,GVA!$B$244:$T$554,GVA!N$3,FALSE))</f>
        <v>25.22</v>
      </c>
      <c r="S12" s="77">
        <f>IFERROR(VLOOKUP($F12,GVA!$B$7:$S$230,GVA!N$3,FALSE),VLOOKUP($F12,GVA!$B$244:$T$554,GVA!O$3,FALSE))</f>
        <v>25.5</v>
      </c>
      <c r="T12" s="77">
        <f>IFERROR(VLOOKUP($F12,GVA!$B$7:$S$230,GVA!O$3,FALSE),VLOOKUP($F12,GVA!$B$244:$T$554,GVA!P$3,FALSE))</f>
        <v>25.28</v>
      </c>
      <c r="U12" s="77">
        <f>IFERROR(VLOOKUP($F12,GVA!$B$7:$S$230,GVA!P$3,FALSE),VLOOKUP($F12,GVA!$B$244:$T$554,GVA!Q$3,FALSE))</f>
        <v>25.04</v>
      </c>
      <c r="V12" s="77">
        <f>IFERROR(VLOOKUP($F12,GVA!$B$7:$S$230,GVA!Q$3,FALSE),VLOOKUP($F12,GVA!$B$244:$T$554,GVA!R$3,FALSE))</f>
        <v>25.45</v>
      </c>
      <c r="W12" s="77">
        <f>IFERROR(VLOOKUP($F12,GVA!$B$7:$S$230,GVA!R$3,FALSE),VLOOKUP($F12,GVA!$B$244:$T$554,GVA!S$3,FALSE))</f>
        <v>25.76</v>
      </c>
      <c r="X12" s="77">
        <f>IFERROR(VLOOKUP($F12,GVA!$B$7:$S$230,GVA!S$3,FALSE),VLOOKUP($F12,GVA!$B$244:$T$554,GVA!T$3,FALSE))</f>
        <v>25.97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East Lindsey to Rural as a Region</v>
      </c>
      <c r="G15" s="122"/>
      <c r="H15" s="123"/>
      <c r="I15" s="74">
        <f>100*((I12-I13)/I13)</f>
        <v>-22.217895487440355</v>
      </c>
      <c r="J15" s="74">
        <f t="shared" ref="J15:X15" si="0">100*((J12-J13)/J13)</f>
        <v>-22.171734588311665</v>
      </c>
      <c r="K15" s="74">
        <f t="shared" si="0"/>
        <v>-22.152503269606655</v>
      </c>
      <c r="L15" s="74">
        <f t="shared" si="0"/>
        <v>-21.332029677345165</v>
      </c>
      <c r="M15" s="74">
        <f t="shared" si="0"/>
        <v>-19.5713942409635</v>
      </c>
      <c r="N15" s="74">
        <f t="shared" si="0"/>
        <v>-18.304817007912295</v>
      </c>
      <c r="O15" s="74">
        <f t="shared" si="0"/>
        <v>-17.216357316617167</v>
      </c>
      <c r="P15" s="74">
        <f t="shared" si="0"/>
        <v>-14.650220360490648</v>
      </c>
      <c r="Q15" s="74">
        <f t="shared" si="0"/>
        <v>-10.747426126487509</v>
      </c>
      <c r="R15" s="74">
        <f t="shared" si="0"/>
        <v>-7.1904530340268806</v>
      </c>
      <c r="S15" s="74">
        <f t="shared" si="0"/>
        <v>-7.6911143001202662</v>
      </c>
      <c r="T15" s="74">
        <f t="shared" si="0"/>
        <v>-10.189304867114394</v>
      </c>
      <c r="U15" s="74">
        <f t="shared" si="0"/>
        <v>-13.167183391060583</v>
      </c>
      <c r="V15" s="74">
        <f t="shared" si="0"/>
        <v>-14.08074272049514</v>
      </c>
      <c r="W15" s="74">
        <f t="shared" si="0"/>
        <v>-14.799050277789746</v>
      </c>
      <c r="X15" s="74">
        <f t="shared" si="0"/>
        <v>-14.995460408134656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East Lindsey</v>
      </c>
      <c r="G20" s="88"/>
      <c r="H20" s="89"/>
      <c r="I20" s="80">
        <f>IF(VLOOKUP($F20,PAY!$A$11:$AE$349,4,FALSE)="-",#N/A,VLOOKUP($F20,PAY!$A$11:$AE$349,4,FALSE))</f>
        <v>369.7</v>
      </c>
      <c r="J20" s="80">
        <f>IF(VLOOKUP($F20,PAY!$A$11:$AE$349,6,FALSE)="-",#N/A,VLOOKUP($F20,PAY!$A$11:$AE$349,6,FALSE))</f>
        <v>394.9</v>
      </c>
      <c r="K20" s="80">
        <f>IF(VLOOKUP($F20,PAY!$A$11:$AE$349,8,FALSE)="-",#N/A,VLOOKUP($F20,PAY!$A$11:$AE$349,8,FALSE))</f>
        <v>397.2</v>
      </c>
      <c r="L20" s="80">
        <f>IF(VLOOKUP($F20,PAY!$A$11:$AE$349,10,FALSE)="-",#N/A,VLOOKUP($F20,PAY!$A$11:$AE$349,10,FALSE))</f>
        <v>392.8</v>
      </c>
      <c r="M20" s="80">
        <f>IF(VLOOKUP($F20,PAY!$A$11:$AE$349,12,FALSE)="-",#N/A,VLOOKUP($F20,PAY!$A$11:$AE$349,12,FALSE))</f>
        <v>386.5</v>
      </c>
      <c r="N20" s="80">
        <f>IF(VLOOKUP($F20,PAY!$A$11:$AE$349,14,FALSE)="-",#N/A,VLOOKUP($F20,PAY!$A$11:$AE$349,14,FALSE))</f>
        <v>438</v>
      </c>
      <c r="O20" s="80">
        <f>IF(VLOOKUP($F20,PAY!$A$11:$AE$349,16,FALSE)="-",#N/A,VLOOKUP($F20,PAY!$A$11:$AE$349,16,FALSE))</f>
        <v>459.8</v>
      </c>
      <c r="P20" s="80">
        <f>IF(VLOOKUP($F20,PAY!$A$11:$AE$349,18,FALSE)="-",#N/A,VLOOKUP($F20,PAY!$A$11:$AE$349,18,FALSE))</f>
        <v>458.6</v>
      </c>
      <c r="Q20" s="80">
        <f>IF(VLOOKUP($F20,PAY!$A$11:$AE$349,20,FALSE)="-",#N/A,VLOOKUP($F20,PAY!$A$11:$AE$349,20,FALSE))</f>
        <v>459</v>
      </c>
      <c r="R20" s="80">
        <f>IF(VLOOKUP($F20,PAY!$A$11:$AE$349,22,FALSE)="-",#N/A,VLOOKUP($F20,PAY!$A$11:$AE$349,22,FALSE))</f>
        <v>478.8</v>
      </c>
      <c r="S20" s="80">
        <f>IF(VLOOKUP($F20,PAY!$A$11:$AE$349,24,FALSE)="-",#N/A,VLOOKUP($F20,PAY!$A$11:$AE$349,24,FALSE))</f>
        <v>476.9</v>
      </c>
      <c r="T20" s="80">
        <f>IF(VLOOKUP($F20,PAY!$A$11:$AE$349,26,FALSE)="-",#N/A,VLOOKUP($F20,PAY!$A$11:$AE$349,26,FALSE))</f>
        <v>490</v>
      </c>
      <c r="U20" s="80">
        <f>IF(VLOOKUP($F20,PAY!$A$11:$AE$349,28,FALSE)="-",#N/A,VLOOKUP($F20,PAY!$A$11:$AE$349,28,FALSE))</f>
        <v>489.3</v>
      </c>
      <c r="V20" s="80">
        <f>IF(VLOOKUP($F20,PAY!$A$11:$AE$349,30,FALSE)="-",#N/A,VLOOKUP($F20,PAY!$A$11:$AE$349,30,FALSE))</f>
        <v>491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East Lindsey to Rural as a Region</v>
      </c>
      <c r="G23" s="122"/>
      <c r="H23" s="123"/>
      <c r="I23" s="74">
        <f>100*((I20-I21)/I21)</f>
        <v>-14.617440011225971</v>
      </c>
      <c r="J23" s="74">
        <f t="shared" ref="J23:V23" si="2">100*((J20-J21)/J21)</f>
        <v>-9.6183555530125382</v>
      </c>
      <c r="K23" s="74">
        <f t="shared" si="2"/>
        <v>-11.361575553163927</v>
      </c>
      <c r="L23" s="74">
        <f t="shared" si="2"/>
        <v>-12.837625275268508</v>
      </c>
      <c r="M23" s="74">
        <f t="shared" si="2"/>
        <v>-15.100294181435995</v>
      </c>
      <c r="N23" s="74">
        <f t="shared" si="2"/>
        <v>-5.4347291380846441</v>
      </c>
      <c r="O23" s="74">
        <f t="shared" si="2"/>
        <v>-2.3369737641624555</v>
      </c>
      <c r="P23" s="74">
        <f t="shared" si="2"/>
        <v>-3.416340317081167</v>
      </c>
      <c r="Q23" s="74">
        <f t="shared" si="2"/>
        <v>-6.2274529275312958</v>
      </c>
      <c r="R23" s="74">
        <f t="shared" si="2"/>
        <v>-5.0107356763475774</v>
      </c>
      <c r="S23" s="74">
        <f t="shared" si="2"/>
        <v>-7.294662055003327</v>
      </c>
      <c r="T23" s="74">
        <f t="shared" si="2"/>
        <v>-8.1879158701514729</v>
      </c>
      <c r="U23" s="74">
        <f t="shared" si="2"/>
        <v>-7.8614697007509209</v>
      </c>
      <c r="V23" s="74">
        <f t="shared" si="2"/>
        <v>-12.982484610243638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East Lindsey</v>
      </c>
      <c r="G28" s="88"/>
      <c r="H28" s="89"/>
      <c r="I28" s="76">
        <f>VLOOKUP($F28,EMPLOYMENT!$A$6:$BW$345,6,FALSE)</f>
        <v>67.3</v>
      </c>
      <c r="J28" s="77">
        <f>VLOOKUP($F28,EMPLOYMENT!$A$6:$BW$345,10,FALSE)</f>
        <v>69.599999999999994</v>
      </c>
      <c r="K28" s="77">
        <f>VLOOKUP($F28,EMPLOYMENT!$A$6:$BW$345,14,FALSE)</f>
        <v>69.599999999999994</v>
      </c>
      <c r="L28" s="77">
        <f>VLOOKUP($F28,EMPLOYMENT!$A$6:$BW$345,18,FALSE)</f>
        <v>70.5</v>
      </c>
      <c r="M28" s="77">
        <f>VLOOKUP($F28,EMPLOYMENT!$A$6:$BW$345,22,FALSE)</f>
        <v>73.8</v>
      </c>
      <c r="N28" s="77">
        <f>VLOOKUP($F28,EMPLOYMENT!$A$6:$BW$345,26,FALSE)</f>
        <v>68.599999999999994</v>
      </c>
      <c r="O28" s="77">
        <f>VLOOKUP($F28,EMPLOYMENT!$A$6:$BW$345,30,FALSE)</f>
        <v>71.3</v>
      </c>
      <c r="P28" s="77">
        <f>VLOOKUP($F28,EMPLOYMENT!$A$6:$BW$345,34,FALSE)</f>
        <v>77.099999999999994</v>
      </c>
      <c r="Q28" s="77">
        <f>VLOOKUP($F28,EMPLOYMENT!$A$6:$BW$345,38,FALSE)</f>
        <v>66.900000000000006</v>
      </c>
      <c r="R28" s="77">
        <f>VLOOKUP($F28,EMPLOYMENT!$A$6:$BW$345,42,FALSE)</f>
        <v>65.3</v>
      </c>
      <c r="S28" s="77">
        <f>VLOOKUP($F28,EMPLOYMENT!$A$6:$BW$345,46,FALSE)</f>
        <v>71</v>
      </c>
      <c r="T28" s="77">
        <f>VLOOKUP($F28,EMPLOYMENT!$A$6:$BW$345,50,FALSE)</f>
        <v>67.7</v>
      </c>
      <c r="U28" s="77">
        <f>VLOOKUP($F28,EMPLOYMENT!$A$6:$BW$345,54,FALSE)</f>
        <v>71.7</v>
      </c>
      <c r="V28" s="77">
        <f>VLOOKUP($F28,EMPLOYMENT!$A$6:$BW$345,58,FALSE)</f>
        <v>73.2</v>
      </c>
      <c r="W28" s="77">
        <f>VLOOKUP($F28,EMPLOYMENT!$A$6:$BW$345,62,FALSE)</f>
        <v>65.7</v>
      </c>
      <c r="X28" s="77">
        <f>VLOOKUP($F28,EMPLOYMENT!$A$6:$BW$345,66,FALSE)</f>
        <v>66.2</v>
      </c>
      <c r="Y28" s="77">
        <f>VLOOKUP($F28,EMPLOYMENT!$A$6:$BW$345,70,FALSE)</f>
        <v>69.7</v>
      </c>
      <c r="Z28" s="77">
        <f>VLOOKUP($F28,EMPLOYMENT!$A$6:$BW$345,74,FALSE)</f>
        <v>57.3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East Lindsey to Rural as a Region</v>
      </c>
      <c r="G31" s="122"/>
      <c r="H31" s="123"/>
      <c r="I31" s="74">
        <f>(I28-I29)</f>
        <v>-8.8113419194017411</v>
      </c>
      <c r="J31" s="74">
        <f t="shared" ref="J31:Z31" si="4">(J28-J29)</f>
        <v>-6.7129754666829626</v>
      </c>
      <c r="K31" s="74">
        <f t="shared" si="4"/>
        <v>-6.2731888994867688</v>
      </c>
      <c r="L31" s="74">
        <f t="shared" si="4"/>
        <v>-5.1404683026278377</v>
      </c>
      <c r="M31" s="74">
        <f t="shared" si="4"/>
        <v>-1.9355243733317451</v>
      </c>
      <c r="N31" s="74">
        <f t="shared" si="4"/>
        <v>-5.9095398428731869</v>
      </c>
      <c r="O31" s="74">
        <f t="shared" si="4"/>
        <v>-2.2471331389698719</v>
      </c>
      <c r="P31" s="74">
        <f t="shared" si="4"/>
        <v>3.3657045967223809</v>
      </c>
      <c r="Q31" s="74">
        <f t="shared" si="4"/>
        <v>-7.1331574754625677</v>
      </c>
      <c r="R31" s="74">
        <f t="shared" si="4"/>
        <v>-9.4444749299002098</v>
      </c>
      <c r="S31" s="74">
        <f t="shared" si="4"/>
        <v>-5.1088603400756085</v>
      </c>
      <c r="T31" s="74">
        <f t="shared" si="4"/>
        <v>-9.4905319756090165</v>
      </c>
      <c r="U31" s="74">
        <f t="shared" si="4"/>
        <v>-5.2716324817080391</v>
      </c>
      <c r="V31" s="74">
        <f t="shared" si="4"/>
        <v>-4.8327868852458948</v>
      </c>
      <c r="W31" s="74">
        <f t="shared" si="4"/>
        <v>-12.348156893414142</v>
      </c>
      <c r="X31" s="74">
        <f t="shared" si="4"/>
        <v>-12.391299378956703</v>
      </c>
      <c r="Y31" s="74">
        <f t="shared" si="4"/>
        <v>-7.3143462961292016</v>
      </c>
      <c r="Z31" s="74">
        <f t="shared" si="4"/>
        <v>-18.855758077879045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East Lindsey</v>
      </c>
      <c r="G36" s="88" t="str">
        <f>IFERROR(VLOOKUP(F36,GDHI!B338:C574,2,FALSE),VLOOKUP(F36,GDHI!C3:C336,1,FALSE))</f>
        <v>East Lindsey</v>
      </c>
      <c r="H36" s="89" t="str">
        <f>IF(F36=G36,"",G36)</f>
        <v/>
      </c>
      <c r="I36" s="83">
        <f>IFERROR(VLOOKUP($F36,GDHI!$B$338:$U$574,GDHI!G$578,FALSE),VLOOKUP($F36,GDHI!$C$3:$U$336,GDHI!F$578,FALSE))</f>
        <v>11089</v>
      </c>
      <c r="J36" s="84">
        <f>IFERROR(VLOOKUP($F36,GDHI!$B$338:$U$574,GDHI!H$578,FALSE),VLOOKUP($F36,GDHI!$C$3:$U$336,GDHI!G$578,FALSE))</f>
        <v>11580</v>
      </c>
      <c r="K36" s="84">
        <f>IFERROR(VLOOKUP($F36,GDHI!$B$338:$U$574,GDHI!I$578,FALSE),VLOOKUP($F36,GDHI!$C$3:$U$336,GDHI!H$578,FALSE))</f>
        <v>11881</v>
      </c>
      <c r="L36" s="84">
        <f>IFERROR(VLOOKUP($F36,GDHI!$B$338:$U$574,GDHI!J$578,FALSE),VLOOKUP($F36,GDHI!$C$3:$U$336,GDHI!I$578,FALSE))</f>
        <v>12583</v>
      </c>
      <c r="M36" s="84">
        <f>IFERROR(VLOOKUP($F36,GDHI!$B$338:$U$574,GDHI!K$578,FALSE),VLOOKUP($F36,GDHI!$C$3:$U$336,GDHI!J$578,FALSE))</f>
        <v>12942</v>
      </c>
      <c r="N36" s="84">
        <f>IFERROR(VLOOKUP($F36,GDHI!$B$338:$U$574,GDHI!L$578,FALSE),VLOOKUP($F36,GDHI!$C$3:$U$336,GDHI!K$578,FALSE))</f>
        <v>13239</v>
      </c>
      <c r="O36" s="84">
        <f>IFERROR(VLOOKUP($F36,GDHI!$B$338:$U$574,GDHI!M$578,FALSE),VLOOKUP($F36,GDHI!$C$3:$U$336,GDHI!L$578,FALSE))</f>
        <v>13579</v>
      </c>
      <c r="P36" s="84">
        <f>IFERROR(VLOOKUP($F36,GDHI!$B$338:$U$574,GDHI!N$578,FALSE),VLOOKUP($F36,GDHI!$C$3:$U$336,GDHI!M$578,FALSE))</f>
        <v>14021</v>
      </c>
      <c r="Q36" s="84">
        <f>IFERROR(VLOOKUP($F36,GDHI!$B$338:$U$574,GDHI!O$578,FALSE),VLOOKUP($F36,GDHI!$C$3:$U$336,GDHI!N$578,FALSE))</f>
        <v>14428</v>
      </c>
      <c r="R36" s="84">
        <f>IFERROR(VLOOKUP($F36,GDHI!$B$338:$U$574,GDHI!P$578,FALSE),VLOOKUP($F36,GDHI!$C$3:$U$336,GDHI!O$578,FALSE))</f>
        <v>14743</v>
      </c>
      <c r="S36" s="84">
        <f>IFERROR(VLOOKUP($F36,GDHI!$B$338:$U$574,GDHI!Q$578,FALSE),VLOOKUP($F36,GDHI!$C$3:$U$336,GDHI!P$578,FALSE))</f>
        <v>15210</v>
      </c>
      <c r="T36" s="84">
        <f>IFERROR(VLOOKUP($F36,GDHI!$B$338:$U$574,GDHI!R$578,FALSE),VLOOKUP($F36,GDHI!$C$3:$U$336,GDHI!Q$578,FALSE))</f>
        <v>15756</v>
      </c>
      <c r="U36" s="84">
        <f>IFERROR(VLOOKUP($F36,GDHI!$B$338:$U$574,GDHI!S$578,FALSE),VLOOKUP($F36,GDHI!$C$3:$U$336,GDHI!R$578,FALSE))</f>
        <v>15764</v>
      </c>
      <c r="V36" s="84">
        <f>IFERROR(VLOOKUP($F36,GDHI!$B$338:$U$574,GDHI!T$578,FALSE),VLOOKUP($F36,GDHI!$C$3:$U$336,GDHI!S$578,FALSE))</f>
        <v>16111</v>
      </c>
      <c r="W36" s="84">
        <f>IFERROR(VLOOKUP($F36,GDHI!$B$338:$U$574,GDHI!U$578,FALSE),VLOOKUP($F36,GDHI!$C$3:$U$336,GDHI!T$578,FALSE))</f>
        <v>16640</v>
      </c>
      <c r="X36" s="84">
        <f>IFERROR(VLOOKUP($F36,GDHI!$B$338:$U$574,GDHI!V$578,FALSE),VLOOKUP($F36,GDHI!$C$3:$U$336,GDHI!U$578,FALSE))</f>
        <v>17178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East Lindsey to Rural as a Region</v>
      </c>
      <c r="G39" s="122"/>
      <c r="H39" s="123"/>
      <c r="I39" s="74">
        <f>100*((I36-I37)/I37)</f>
        <v>-24.613345117101193</v>
      </c>
      <c r="J39" s="74">
        <f t="shared" ref="J39:X39" si="6">100*((J36-J37)/J37)</f>
        <v>-24.518170128992363</v>
      </c>
      <c r="K39" s="74">
        <f t="shared" si="6"/>
        <v>-25.390186082708905</v>
      </c>
      <c r="L39" s="74">
        <f t="shared" si="6"/>
        <v>-24.053208711191207</v>
      </c>
      <c r="M39" s="74">
        <f t="shared" si="6"/>
        <v>-24.153313663424079</v>
      </c>
      <c r="N39" s="74">
        <f t="shared" si="6"/>
        <v>-23.442642700527678</v>
      </c>
      <c r="O39" s="74">
        <f t="shared" si="6"/>
        <v>-22.440800590209196</v>
      </c>
      <c r="P39" s="74">
        <f t="shared" si="6"/>
        <v>-21.230547804848033</v>
      </c>
      <c r="Q39" s="74">
        <f t="shared" si="6"/>
        <v>-21.44332222347537</v>
      </c>
      <c r="R39" s="74">
        <f t="shared" si="6"/>
        <v>-21.887005956184236</v>
      </c>
      <c r="S39" s="74">
        <f t="shared" si="6"/>
        <v>-21.581913829961568</v>
      </c>
      <c r="T39" s="74">
        <f t="shared" si="6"/>
        <v>-22.985018347374623</v>
      </c>
      <c r="U39" s="74">
        <f t="shared" si="6"/>
        <v>-23.568131916337858</v>
      </c>
      <c r="V39" s="74">
        <f t="shared" si="6"/>
        <v>-23.154662906897446</v>
      </c>
      <c r="W39" s="74">
        <f t="shared" si="6"/>
        <v>-23.816085087735562</v>
      </c>
      <c r="X39" s="74">
        <f t="shared" si="6"/>
        <v>-22.847972299201565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East Lindsey</v>
      </c>
      <c r="G44" s="88"/>
      <c r="H44" s="89"/>
      <c r="I44" s="76">
        <f>VLOOKUP($F44,'LOW PAID'!$A$9:$N$444,6,FALSE)</f>
        <v>27.3</v>
      </c>
      <c r="J44" s="77">
        <f>VLOOKUP($F44,'LOW PAID'!$P$9:$W$444,6,FALSE)</f>
        <v>35.6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East Lindsey to Rural as a Region</v>
      </c>
      <c r="G47" s="122"/>
      <c r="H47" s="123"/>
      <c r="I47" s="74">
        <f>(I44-I45)</f>
        <v>2.1061253217868838</v>
      </c>
      <c r="J47" s="74">
        <f>(J44-J45)</f>
        <v>9.9138834909699476</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East Lindsey</v>
      </c>
      <c r="G52" s="88"/>
      <c r="H52" s="89"/>
      <c r="I52" s="76">
        <f>VLOOKUP($F52,INACTIVITY!$A$6:$BW$345,6,FALSE)</f>
        <v>29.5</v>
      </c>
      <c r="J52" s="77">
        <f>VLOOKUP($F52,INACTIVITY!$A$6:$BW$345,10,FALSE)</f>
        <v>28.3</v>
      </c>
      <c r="K52" s="77">
        <f>VLOOKUP($F52,INACTIVITY!$A$6:$BW$345,14,FALSE)</f>
        <v>26.2</v>
      </c>
      <c r="L52" s="77">
        <f>VLOOKUP($F52,INACTIVITY!$A$6:$BW$345,18,FALSE)</f>
        <v>25.4</v>
      </c>
      <c r="M52" s="77">
        <f>VLOOKUP($F52,INACTIVITY!$A$6:$BW$345,22,FALSE)</f>
        <v>23.3</v>
      </c>
      <c r="N52" s="77">
        <f>VLOOKUP($F52,INACTIVITY!$A$6:$BW$345,26,FALSE)</f>
        <v>28.2</v>
      </c>
      <c r="O52" s="77">
        <f>VLOOKUP($F52,INACTIVITY!$A$6:$BW$345,30,FALSE)</f>
        <v>24.2</v>
      </c>
      <c r="P52" s="77">
        <f>VLOOKUP($F52,INACTIVITY!$A$6:$BW$345,34,FALSE)</f>
        <v>19.899999999999999</v>
      </c>
      <c r="Q52" s="77">
        <f>VLOOKUP($F52,INACTIVITY!$A$6:$BW$345,38,FALSE)</f>
        <v>25.2</v>
      </c>
      <c r="R52" s="77">
        <f>VLOOKUP($F52,INACTIVITY!$A$6:$BW$345,42,FALSE)</f>
        <v>27.7</v>
      </c>
      <c r="S52" s="77">
        <f>VLOOKUP($F52,INACTIVITY!$A$6:$BW$345,46,FALSE)</f>
        <v>24.1</v>
      </c>
      <c r="T52" s="77">
        <f>VLOOKUP($F52,INACTIVITY!$A$6:$BW$345,50,FALSE)</f>
        <v>24.6</v>
      </c>
      <c r="U52" s="77">
        <f>VLOOKUP($F52,INACTIVITY!$A$6:$BW$345,54,FALSE)</f>
        <v>25.6</v>
      </c>
      <c r="V52" s="77">
        <f>VLOOKUP($F52,INACTIVITY!$A$6:$BW$345,58,FALSE)</f>
        <v>22.9</v>
      </c>
      <c r="W52" s="77">
        <f>VLOOKUP($F52,INACTIVITY!$A$6:$BW$345,62,FALSE)</f>
        <v>29.1</v>
      </c>
      <c r="X52" s="77">
        <f>VLOOKUP($F52,INACTIVITY!$A$6:$BW$345,66,FALSE)</f>
        <v>30</v>
      </c>
      <c r="Y52" s="77">
        <f>VLOOKUP($F52,INACTIVITY!$A$6:$BW$345,70,FALSE)</f>
        <v>24.8</v>
      </c>
      <c r="Z52" s="77">
        <f>VLOOKUP($F52,INACTIVITY!$A$6:$BW$345,74,FALSE)</f>
        <v>36.9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East Lindsey to Rural as a Region</v>
      </c>
      <c r="G55" s="122"/>
      <c r="H55" s="123"/>
      <c r="I55" s="74">
        <f>(I52-I53)</f>
        <v>8.1043554283897627</v>
      </c>
      <c r="J55" s="74">
        <f t="shared" ref="J55:Z55" si="10">(J52-J53)</f>
        <v>7.2914772727272741</v>
      </c>
      <c r="K55" s="74">
        <f t="shared" si="10"/>
        <v>5.3375346065412224</v>
      </c>
      <c r="L55" s="74">
        <f t="shared" si="10"/>
        <v>4.0859346684633593</v>
      </c>
      <c r="M55" s="74">
        <f t="shared" si="10"/>
        <v>2.4649976891079959</v>
      </c>
      <c r="N55" s="74">
        <f t="shared" si="10"/>
        <v>7.2668562420795588</v>
      </c>
      <c r="O55" s="74">
        <f t="shared" si="10"/>
        <v>2.5080628724948255</v>
      </c>
      <c r="P55" s="74">
        <f t="shared" si="10"/>
        <v>-1.5942457807534502</v>
      </c>
      <c r="Q55" s="74">
        <f t="shared" si="10"/>
        <v>4.0174512055109055</v>
      </c>
      <c r="R55" s="74">
        <f t="shared" si="10"/>
        <v>6.9254069025612282</v>
      </c>
      <c r="S55" s="74">
        <f t="shared" si="10"/>
        <v>3.8267895440276014</v>
      </c>
      <c r="T55" s="74">
        <f t="shared" si="10"/>
        <v>4.9038053165930435</v>
      </c>
      <c r="U55" s="74">
        <f t="shared" si="10"/>
        <v>5.7475706529305306</v>
      </c>
      <c r="V55" s="74">
        <f t="shared" si="10"/>
        <v>3.6467226657196221</v>
      </c>
      <c r="W55" s="74">
        <f t="shared" si="10"/>
        <v>9.9230439908171526</v>
      </c>
      <c r="X55" s="74">
        <f t="shared" si="10"/>
        <v>11.14793505063507</v>
      </c>
      <c r="Y55" s="74">
        <f t="shared" si="10"/>
        <v>5.0274172781285387</v>
      </c>
      <c r="Z55" s="74">
        <f t="shared" si="10"/>
        <v>15.814820224369928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East Lindsey</v>
      </c>
      <c r="G60" s="88"/>
      <c r="H60" s="89"/>
      <c r="I60" s="76">
        <f>VLOOKUP($F60,DISABILITY!$A$718:$I$1052,DISABILITY!B$1053,FALSE)</f>
        <v>25.200000000000003</v>
      </c>
      <c r="J60" s="77">
        <f>VLOOKUP($F60,DISABILITY!$A$718:$I$1052,DISABILITY!C$1053,FALSE)</f>
        <v>37.800000000000004</v>
      </c>
      <c r="K60" s="77">
        <f>VLOOKUP($F60,DISABILITY!$A$718:$I$1052,DISABILITY!D$1053,FALSE)</f>
        <v>35.6</v>
      </c>
      <c r="L60" s="77">
        <f>VLOOKUP($F60,DISABILITY!$A$718:$I$1052,DISABILITY!E$1053,FALSE)</f>
        <v>37</v>
      </c>
      <c r="M60" s="77">
        <f>VLOOKUP($F60,DISABILITY!$A$718:$I$1052,DISABILITY!F$1053,FALSE)</f>
        <v>33.300000000000004</v>
      </c>
      <c r="N60" s="77">
        <f>VLOOKUP($F60,DISABILITY!$A$718:$I$1052,DISABILITY!G$1053,FALSE)</f>
        <v>37.6</v>
      </c>
      <c r="O60" s="77">
        <f>VLOOKUP($F60,DISABILITY!$A$718:$I$1052,DISABILITY!H$1053,FALSE)</f>
        <v>21.400000000000006</v>
      </c>
      <c r="P60" s="77">
        <f>VLOOKUP($F60,DISABILITY!$A$718:$I$1052,DISABILITY!I$1053,FALSE)</f>
        <v>39.400000000000006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East Lindsey to Rural as a Region</v>
      </c>
      <c r="G63" s="122"/>
      <c r="H63" s="123"/>
      <c r="I63" s="74">
        <f>(I60-I61)</f>
        <v>-2.2201565406472454</v>
      </c>
      <c r="J63" s="74">
        <f t="shared" ref="J63:P63" si="12">(J60-J61)</f>
        <v>10.480955592948817</v>
      </c>
      <c r="K63" s="74">
        <f t="shared" si="12"/>
        <v>7.4808716385017959</v>
      </c>
      <c r="L63" s="74">
        <f t="shared" si="12"/>
        <v>11.009065461003324</v>
      </c>
      <c r="M63" s="74">
        <f t="shared" si="12"/>
        <v>7.8247741813338862</v>
      </c>
      <c r="N63" s="74">
        <f t="shared" si="12"/>
        <v>12.068752314558019</v>
      </c>
      <c r="O63" s="74">
        <f t="shared" si="12"/>
        <v>-2.3972222879969394</v>
      </c>
      <c r="P63" s="74">
        <f t="shared" si="12"/>
        <v>14.045822069657831</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East Lindsey</v>
      </c>
      <c r="G68" s="88"/>
      <c r="H68" s="89"/>
      <c r="I68" s="76">
        <f>VLOOKUP($F68,'WORKLESS HOUSEHOLDS'!$DW$4:$EC$397,7,FALSE)</f>
        <v>7.573839897660771</v>
      </c>
      <c r="J68" s="77">
        <f>VLOOKUP($F68,'WORKLESS HOUSEHOLDS'!$DN$4:$DT$397,7,FALSE)</f>
        <v>17.229545504850403</v>
      </c>
      <c r="K68" s="77">
        <f>VLOOKUP($F68,'WORKLESS HOUSEHOLDS'!$DE$4:$DK$397,7,FALSE)</f>
        <v>10.027142055947404</v>
      </c>
      <c r="L68" s="77">
        <f>VLOOKUP($F68,'WORKLESS HOUSEHOLDS'!$CV$4:$DB$397,7,FALSE)</f>
        <v>12.191263683975018</v>
      </c>
      <c r="M68" s="77">
        <f>VLOOKUP($F68,'WORKLESS HOUSEHOLDS'!$CM$4:$CS$397,7,FALSE)</f>
        <v>16.922992166285169</v>
      </c>
      <c r="N68" s="77">
        <f>VLOOKUP($F68,'WORKLESS HOUSEHOLDS'!$CD$4:$CJ$397,7,FALSE)</f>
        <v>16.103142960700044</v>
      </c>
      <c r="O68" s="77">
        <f>VLOOKUP($F68,'WORKLESS HOUSEHOLDS'!$BU$4:$CA$397,7,FALSE)</f>
        <v>11.482475042877875</v>
      </c>
      <c r="P68" s="77">
        <f>VLOOKUP($F68,'WORKLESS HOUSEHOLDS'!$BL$4:$BR$397,7,FALSE)</f>
        <v>20.235946647884845</v>
      </c>
      <c r="Q68" s="77">
        <f>VLOOKUP($F68,'WORKLESS HOUSEHOLDS'!$BC$4:$BI$397,7,FALSE)</f>
        <v>13.712737127371275</v>
      </c>
      <c r="R68" s="77">
        <f>VLOOKUP($F68,'WORKLESS HOUSEHOLDS'!$AT$4:$AZ$397,7,FALSE)</f>
        <v>26.692680869014971</v>
      </c>
      <c r="S68" s="77">
        <f>VLOOKUP($F68,'WORKLESS HOUSEHOLDS'!$AK$4:$AQ$397,7,FALSE)</f>
        <v>27.834860343484554</v>
      </c>
      <c r="T68" s="77">
        <f>VLOOKUP($F68,'WORKLESS HOUSEHOLDS'!$AB$4:$AH$397,7,FALSE)</f>
        <v>15.328173236096818</v>
      </c>
      <c r="U68" s="77">
        <f>VLOOKUP($F68,'WORKLESS HOUSEHOLDS'!$S$4:$Y$397,7,FALSE)</f>
        <v>12.883797329739291</v>
      </c>
      <c r="V68" s="77">
        <f>VLOOKUP($F68,'WORKLESS HOUSEHOLDS'!$J$4:$P$397,7,FALSE)</f>
        <v>19.278654248241779</v>
      </c>
      <c r="W68" s="77">
        <f>VLOOKUP($F68,'WORKLESS HOUSEHOLDS'!$B$4:$H$397,7,FALSE)</f>
        <v>47.931180711213422</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East Lindsey to Rural as a Region</v>
      </c>
      <c r="G71" s="122"/>
      <c r="H71" s="123"/>
      <c r="I71" s="74">
        <f>(I68-I69)</f>
        <v>-2.4381059649259198</v>
      </c>
      <c r="J71" s="74">
        <f t="shared" ref="J71:W71" si="14">(J68-J69)</f>
        <v>6.3183906673753789</v>
      </c>
      <c r="K71" s="74">
        <f t="shared" si="14"/>
        <v>-0.26610367320843942</v>
      </c>
      <c r="L71" s="74">
        <f t="shared" si="14"/>
        <v>1.2252570226452857</v>
      </c>
      <c r="M71" s="74">
        <f t="shared" si="14"/>
        <v>5.2292129850966962</v>
      </c>
      <c r="N71" s="74">
        <f t="shared" si="14"/>
        <v>4.2020432814446629</v>
      </c>
      <c r="O71" s="74">
        <f t="shared" si="14"/>
        <v>0.44722179513536275</v>
      </c>
      <c r="P71" s="74">
        <f t="shared" si="14"/>
        <v>10.544448762117007</v>
      </c>
      <c r="Q71" s="74">
        <f t="shared" si="14"/>
        <v>2.9075588669728631</v>
      </c>
      <c r="R71" s="74">
        <f t="shared" si="14"/>
        <v>15.986584545285417</v>
      </c>
      <c r="S71" s="74">
        <f t="shared" si="14"/>
        <v>17.682115515335674</v>
      </c>
      <c r="T71" s="74">
        <f t="shared" si="14"/>
        <v>5.4245050414640676</v>
      </c>
      <c r="U71" s="74">
        <f t="shared" si="14"/>
        <v>2.1217471650598156</v>
      </c>
      <c r="V71" s="74">
        <f t="shared" si="14"/>
        <v>9.3397857717021306</v>
      </c>
      <c r="W71" s="74">
        <f t="shared" si="14"/>
        <v>37.578479288029229</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East Lindsey</v>
      </c>
      <c r="G76" s="88"/>
      <c r="H76" s="89"/>
      <c r="I76" s="76">
        <f>VLOOKUP($F76,'SKILLED EMPLOYMENT'!$A$1506:$BW$1841,6,FALSE)</f>
        <v>54.8</v>
      </c>
      <c r="J76" s="77">
        <f>VLOOKUP($F76,'SKILLED EMPLOYMENT'!$A$1506:$BW$1841,10,FALSE)</f>
        <v>50.8</v>
      </c>
      <c r="K76" s="77">
        <f>VLOOKUP($F76,'SKILLED EMPLOYMENT'!$A$1506:$BW$1841,14,FALSE)</f>
        <v>47.400000000000006</v>
      </c>
      <c r="L76" s="77">
        <f>VLOOKUP($F76,'SKILLED EMPLOYMENT'!$A$1506:$BW$1841,18,FALSE)</f>
        <v>47.1</v>
      </c>
      <c r="M76" s="77">
        <f>VLOOKUP($F76,'SKILLED EMPLOYMENT'!$A$1506:$BW$1841,22,FALSE)</f>
        <v>46.1</v>
      </c>
      <c r="N76" s="77">
        <f>VLOOKUP($F76,'SKILLED EMPLOYMENT'!$A$1506:$BW$1841,26,FALSE)</f>
        <v>50.300000000000004</v>
      </c>
      <c r="O76" s="77">
        <f>VLOOKUP($F76,'SKILLED EMPLOYMENT'!$A$1506:$BW$1841,30,FALSE)</f>
        <v>48.2</v>
      </c>
      <c r="P76" s="77">
        <f>VLOOKUP($F76,'SKILLED EMPLOYMENT'!$A$1506:$BW$1841,34,FALSE)</f>
        <v>51.8</v>
      </c>
      <c r="Q76" s="77">
        <f>VLOOKUP($F76,'SKILLED EMPLOYMENT'!$A$1506:$BW$1841,38,FALSE)</f>
        <v>56.2</v>
      </c>
      <c r="R76" s="77">
        <f>VLOOKUP($F76,'SKILLED EMPLOYMENT'!$A$1506:$BW$1841,42,FALSE)</f>
        <v>44.3</v>
      </c>
      <c r="S76" s="77">
        <f>VLOOKUP($F76,'SKILLED EMPLOYMENT'!$A$1506:$BW$1841,46,FALSE)</f>
        <v>47.400000000000006</v>
      </c>
      <c r="T76" s="77">
        <f>VLOOKUP($F76,'SKILLED EMPLOYMENT'!$A$1506:$BW$1841,50,FALSE)</f>
        <v>45</v>
      </c>
      <c r="U76" s="77">
        <f>VLOOKUP($F76,'SKILLED EMPLOYMENT'!$A$1506:$BW$1841,54,FALSE)</f>
        <v>51.500000000000007</v>
      </c>
      <c r="V76" s="77">
        <f>VLOOKUP($F76,'SKILLED EMPLOYMENT'!$A$1506:$BW$1841,58,FALSE)</f>
        <v>54.599999999999994</v>
      </c>
      <c r="W76" s="77">
        <f>VLOOKUP($F76,'SKILLED EMPLOYMENT'!$A$1506:$BW$1841,62,FALSE)</f>
        <v>59.7</v>
      </c>
      <c r="X76" s="77">
        <f>VLOOKUP($F76,'SKILLED EMPLOYMENT'!$A$1506:$BW$1841,66,FALSE)</f>
        <v>60.099999999999994</v>
      </c>
      <c r="Y76" s="77">
        <f>VLOOKUP($F76,'SKILLED EMPLOYMENT'!$A$1506:$BW$1841,70,FALSE)</f>
        <v>53.900000000000006</v>
      </c>
      <c r="Z76" s="77">
        <f>VLOOKUP($F76,'SKILLED EMPLOYMENT'!$A$1506:$BW$1841,74,FALSE)</f>
        <v>47.7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East Lindsey to Rural as a Region</v>
      </c>
      <c r="G79" s="122"/>
      <c r="H79" s="123"/>
      <c r="I79" s="74">
        <f>(I76-I77)</f>
        <v>2.0999999999999943</v>
      </c>
      <c r="J79" s="74">
        <f t="shared" ref="J79:Z79" si="17">(J76-J77)</f>
        <v>-2.1000000000000014</v>
      </c>
      <c r="K79" s="74">
        <f t="shared" si="17"/>
        <v>-6.0999999999999943</v>
      </c>
      <c r="L79" s="74">
        <f t="shared" si="17"/>
        <v>-6.8999999999999986</v>
      </c>
      <c r="M79" s="74">
        <f t="shared" si="17"/>
        <v>-8</v>
      </c>
      <c r="N79" s="74">
        <f t="shared" si="17"/>
        <v>-4.0999999999999943</v>
      </c>
      <c r="O79" s="74">
        <f t="shared" si="17"/>
        <v>-7.1999999999999957</v>
      </c>
      <c r="P79" s="74">
        <f t="shared" si="17"/>
        <v>-3.8000000000000043</v>
      </c>
      <c r="Q79" s="74">
        <f t="shared" si="17"/>
        <v>0.80000000000000426</v>
      </c>
      <c r="R79" s="74">
        <f t="shared" si="17"/>
        <v>-11.900000000000006</v>
      </c>
      <c r="S79" s="74">
        <f t="shared" si="17"/>
        <v>-8.7999999999999972</v>
      </c>
      <c r="T79" s="74">
        <f t="shared" si="17"/>
        <v>-11.799999999999997</v>
      </c>
      <c r="U79" s="74">
        <f t="shared" si="17"/>
        <v>-5.0999999999999943</v>
      </c>
      <c r="V79" s="74">
        <f t="shared" si="17"/>
        <v>-2.5000000000000071</v>
      </c>
      <c r="W79" s="74">
        <f t="shared" si="17"/>
        <v>1.9000000000000057</v>
      </c>
      <c r="X79" s="74">
        <f t="shared" si="17"/>
        <v>1.2999999999999972</v>
      </c>
      <c r="Y79" s="74">
        <f t="shared" si="17"/>
        <v>-4.7999999999999972</v>
      </c>
      <c r="Z79" s="74">
        <f t="shared" si="17"/>
        <v>-10.699999999999996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8hU1bUkuv75Yca4gmAykDE5bCGhMYNCRknpepJw+mAcn2id1x5MjkOv+BGOVNit+cDVSDX6tjXbIA3BH9OTVtg==" saltValue="kJY332pMjbXMrkLRA+EhD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2022-08-02T11:17:44Z</dcterms:modified>
</cp:coreProperties>
</file>