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66A41D7D-724C-4441-ACFC-9483E6AF937F}" xr6:coauthVersionLast="47" xr6:coauthVersionMax="47" xr10:uidLastSave="{4A8BEBFE-DCB7-49DF-BF8B-0E3C40C62EFB}"/>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<sst xmlns="http://schemas.openxmlformats.org/spreadsheetml/2006/main" count="32859" uniqueCount="1676">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</sst>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East Riding of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27.2</c:v>
                </c:pt>
                <c:pt idx="1">
                  <c:v>27.06</c:v>
                </c:pt>
                <c:pt idx="2">
                  <c:v>28.14</c:v>
                </c:pt>
                <c:pt idx="3">
                  <c:v>28.48</c:v>
                </c:pt>
                <c:pt idx="4">
                  <c:v>28.45</c:v>
                </c:pt>
                <c:pt idx="5">
                  <c:v>27.73</c:v>
                </c:pt>
                <c:pt idx="6">
                  <c:v>27.26</c:v>
                </c:pt>
                <c:pt idx="7">
                  <c:v>27.11</c:v>
                </c:pt>
                <c:pt idx="8">
                  <c:v>27.61</c:v>
                </c:pt>
                <c:pt idx="9">
                  <c:v>28.25</c:v>
                </c:pt>
                <c:pt idx="10">
                  <c:v>28.96</c:v>
                </c:pt>
                <c:pt idx="11">
                  <c:v>29.86</c:v>
                </c:pt>
                <c:pt idx="12">
                  <c:v>30.47</c:v>
                </c:pt>
                <c:pt idx="13">
                  <c:v>30.97</c:v>
                </c:pt>
                <c:pt idx="14">
                  <c:v>31.1</c:v>
                </c:pt>
                <c:pt idx="15">
                  <c:v>31.27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East Riding of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450.4</c:v>
                </c:pt>
                <c:pt idx="1">
                  <c:v>462.3</c:v>
                </c:pt>
                <c:pt idx="2">
                  <c:v>476.5</c:v>
                </c:pt>
                <c:pt idx="3">
                  <c:v>448.9</c:v>
                </c:pt>
                <c:pt idx="4">
                  <c:v>450</c:v>
                </c:pt>
                <c:pt idx="5">
                  <c:v>465.9</c:v>
                </c:pt>
                <c:pt idx="6">
                  <c:v>458.1</c:v>
                </c:pt>
                <c:pt idx="7">
                  <c:v>469.1</c:v>
                </c:pt>
                <c:pt idx="8">
                  <c:v>481.3</c:v>
                </c:pt>
                <c:pt idx="9">
                  <c:v>491.2</c:v>
                </c:pt>
                <c:pt idx="10">
                  <c:v>514.1</c:v>
                </c:pt>
                <c:pt idx="11">
                  <c:v>531.4</c:v>
                </c:pt>
                <c:pt idx="12">
                  <c:v>522.1</c:v>
                </c:pt>
                <c:pt idx="13">
                  <c:v>570.1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East Riding of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c:v>
                </c:pt>
                <c:pt idx="1">
                  <c:v>76</c:v>
                </c:pt>
                <c:pt idx="2">
                  <c:v>76</c:v>
                </c:pt>
                <c:pt idx="3">
                  <c:v>76.900000000000006</c:v>
                </c:pt>
                <c:pt idx="4">
                  <c:v>74.400000000000006</c:v>
                </c:pt>
                <c:pt idx="5">
                  <c:v>74.7</c:v>
                </c:pt>
                <c:pt idx="6">
                  <c:v>73.599999999999994</c:v>
                </c:pt>
                <c:pt idx="7">
                  <c:v>73.8</c:v>
                </c:pt>
                <c:pt idx="8">
                  <c:v>73.599999999999994</c:v>
                </c:pt>
                <c:pt idx="9">
                  <c:v>73.2</c:v>
                </c:pt>
                <c:pt idx="10">
                  <c:v>76.599999999999994</c:v>
                </c:pt>
                <c:pt idx="11">
                  <c:v>76.3</c:v>
                </c:pt>
                <c:pt idx="12">
                  <c:v>77.5</c:v>
                </c:pt>
                <c:pt idx="13">
                  <c:v>77.8</c:v>
                </c:pt>
                <c:pt idx="14">
                  <c:v>77.099999999999994</c:v>
                </c:pt>
                <c:pt idx="15">
                  <c:v>78.900000000000006</c:v>
                </c:pt>
                <c:pt idx="16">
                  <c:v>74.7</c:v>
                </c:pt>
                <c:pt idx="17">
                  <c:v>77.3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East Riding of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13635</c:v>
                </c:pt>
                <c:pt idx="1">
                  <c:v>14205</c:v>
                </c:pt>
                <c:pt idx="2">
                  <c:v>14795</c:v>
                </c:pt>
                <c:pt idx="3">
                  <c:v>15214</c:v>
                </c:pt>
                <c:pt idx="4">
                  <c:v>15406</c:v>
                </c:pt>
                <c:pt idx="5">
                  <c:v>15803</c:v>
                </c:pt>
                <c:pt idx="6">
                  <c:v>16036</c:v>
                </c:pt>
                <c:pt idx="7">
                  <c:v>16424</c:v>
                </c:pt>
                <c:pt idx="8">
                  <c:v>16747</c:v>
                </c:pt>
                <c:pt idx="9">
                  <c:v>16983</c:v>
                </c:pt>
                <c:pt idx="10">
                  <c:v>17356</c:v>
                </c:pt>
                <c:pt idx="11">
                  <c:v>18492</c:v>
                </c:pt>
                <c:pt idx="12">
                  <c:v>18537</c:v>
                </c:pt>
                <c:pt idx="13">
                  <c:v>19081</c:v>
                </c:pt>
                <c:pt idx="14">
                  <c:v>20085</c:v>
                </c:pt>
                <c:pt idx="15">
                  <c:v>20516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East Riding of Yorkshire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28.2</c:v>
                </c:pt>
                <c:pt idx="1">
                  <c:v>29.8</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East Riding of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23.7</c:v>
                </c:pt>
                <c:pt idx="1">
                  <c:v>21</c:v>
                </c:pt>
                <c:pt idx="2">
                  <c:v>20.100000000000001</c:v>
                </c:pt>
                <c:pt idx="3">
                  <c:v>20.2</c:v>
                </c:pt>
                <c:pt idx="4">
                  <c:v>22.9</c:v>
                </c:pt>
                <c:pt idx="5">
                  <c:v>21.5</c:v>
                </c:pt>
                <c:pt idx="6">
                  <c:v>20.9</c:v>
                </c:pt>
                <c:pt idx="7">
                  <c:v>22</c:v>
                </c:pt>
                <c:pt idx="8">
                  <c:v>20.7</c:v>
                </c:pt>
                <c:pt idx="9">
                  <c:v>20.5</c:v>
                </c:pt>
                <c:pt idx="10">
                  <c:v>20.100000000000001</c:v>
                </c:pt>
                <c:pt idx="11">
                  <c:v>20.100000000000001</c:v>
                </c:pt>
                <c:pt idx="12">
                  <c:v>19.399999999999999</c:v>
                </c:pt>
                <c:pt idx="13">
                  <c:v>19.5</c:v>
                </c:pt>
                <c:pt idx="14">
                  <c:v>20.2</c:v>
                </c:pt>
                <c:pt idx="15">
                  <c:v>18.2</c:v>
                </c:pt>
                <c:pt idx="16">
                  <c:v>22</c:v>
                </c:pt>
                <c:pt idx="17">
                  <c:v>20.3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East Riding of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26.899999999999991</c:v>
                </c:pt>
                <c:pt idx="1">
                  <c:v>28.799999999999997</c:v>
                </c:pt>
                <c:pt idx="2">
                  <c:v>25.700000000000003</c:v>
                </c:pt>
                <c:pt idx="3">
                  <c:v>23.400000000000006</c:v>
                </c:pt>
                <c:pt idx="4">
                  <c:v>25.099999999999994</c:v>
                </c:pt>
                <c:pt idx="5">
                  <c:v>28.700000000000003</c:v>
                </c:pt>
                <c:pt idx="6">
                  <c:v>33.299999999999997</c:v>
                </c:pt>
                <c:pt idx="7">
                  <c:v>15.799999999999997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East Riding of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9.510815410819486</c:v>
                </c:pt>
                <c:pt idx="1">
                  <c:v>7.7206533751269566</c:v>
                </c:pt>
                <c:pt idx="2">
                  <c:v>8.8053270792918727</c:v>
                </c:pt>
                <c:pt idx="3">
                  <c:v>6.6802247022187702</c:v>
                </c:pt>
                <c:pt idx="4">
                  <c:v>8.2905949781178165</c:v>
                </c:pt>
                <c:pt idx="5">
                  <c:v>6.1063118294552039</c:v>
                </c:pt>
                <c:pt idx="6">
                  <c:v>7.3754152823920265</c:v>
                </c:pt>
                <c:pt idx="7">
                  <c:v>8.2228524567757812</c:v>
                </c:pt>
                <c:pt idx="8">
                  <c:v>7.2637395506997686</c:v>
                </c:pt>
                <c:pt idx="9">
                  <c:v>8.5895897080452386</c:v>
                </c:pt>
                <c:pt idx="10">
                  <c:v>9.3005052301999562</c:v>
                </c:pt>
                <c:pt idx="11">
                  <c:v>8.6303210295573471</c:v>
                </c:pt>
                <c:pt idx="12">
                  <c:v>7.1856178796894277</c:v>
                </c:pt>
                <c:pt idx="13">
                  <c:v>6.9127924642965661</c:v>
                </c:pt>
                <c:pt idx="14">
                  <c:v>4.5860825533220808</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East Riding of Yorkshire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53.7</c:v>
                </c:pt>
                <c:pt idx="1">
                  <c:v>55.1</c:v>
                </c:pt>
                <c:pt idx="2">
                  <c:v>53.900000000000006</c:v>
                </c:pt>
                <c:pt idx="3">
                  <c:v>55.4</c:v>
                </c:pt>
                <c:pt idx="4">
                  <c:v>54.599999999999994</c:v>
                </c:pt>
                <c:pt idx="5">
                  <c:v>53.6</c:v>
                </c:pt>
                <c:pt idx="6">
                  <c:v>54.3</c:v>
                </c:pt>
                <c:pt idx="7">
                  <c:v>59.099999999999994</c:v>
                </c:pt>
                <c:pt idx="8">
                  <c:v>55.6</c:v>
                </c:pt>
                <c:pt idx="9">
                  <c:v>54.4</c:v>
                </c:pt>
                <c:pt idx="10">
                  <c:v>51.7</c:v>
                </c:pt>
                <c:pt idx="11">
                  <c:v>55</c:v>
                </c:pt>
                <c:pt idx="12">
                  <c:v>58</c:v>
                </c:pt>
                <c:pt idx="13">
                  <c:v>55.800000000000004</c:v>
                </c:pt>
                <c:pt idx="14">
                  <c:v>58.599999999999994</c:v>
                </c:pt>
                <c:pt idx="15">
                  <c:v>57.699999999999996</c:v>
                </c:pt>
                <c:pt idx="16">
                  <c:v>64.300000000000011</c:v>
                </c:pt>
                <c:pt idx="17">
                  <c:v>57.3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East Riding of Yorkshire has been from 2004 to 2021 similar to that of 'Rural as a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East Riding of Yorkshire,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East Riding of Yorkshire has been in both 2017 and 2018 above that in England and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East Riding of Yorkshire's economic inactivity rate has from 2004 to 2021 been similar to that of 'Rural as a Region'.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East Riding of Yorkshire has been from 2014 to 2019 similar to the rural and England situations.  In 2020 it was higher before dropping markedly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East Riding of Yorkshire has been consistently lower than the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East Riding of Yorkshire has in general a proportion of employed people in skilled employment that is similar to that for 'Rural as a Region' and England.</a:t>
          </a:r>
          <a:endParaRPr lang="en-GB" sz="1100">
            <a:latin typeface="Avenir Next LT Pro" panose="020B0504020202020204" pitchFamily="34" charset="0"/>
          </a:endParaRPr>
        </a:p>
      </xdr:txBody>
    </xdr:sp>
    <xdr:clientData/>
  </xdr:twoCellAnchor>
  <xdr:twoCellAnchor>
    <xdr:from>
      <xdr:col>0</xdr:col>
      <xdr:colOff>601980</xdr:colOff>
      <xdr:row>12</xdr:row>
      <xdr:rowOff>502920</xdr:rowOff>
    </xdr:from>
    <xdr:to>
      <xdr:col>1</xdr:col>
      <xdr:colOff>2583180</xdr:colOff>
      <xdr:row>14</xdr:row>
      <xdr:rowOff>266700</xdr:rowOff>
    </xdr:to>
    <xdr:sp macro="" textlink="">
      <xdr:nvSpPr>
        <xdr:cNvPr id="20" name="TextBox 19">
          <a:extLst>
            <a:ext uri="{FF2B5EF4-FFF2-40B4-BE49-F238E27FC236}">
              <a16:creationId xmlns:a16="http://schemas.microsoft.com/office/drawing/2014/main" id="{C955F761-3A30-4A28-8CAC-9C853B64791E}"/>
            </a:ext>
          </a:extLst>
        </xdr:cNvPr>
        <xdr:cNvSpPr txBox="1"/>
      </xdr:nvSpPr>
      <xdr:spPr>
        <a:xfrm>
          <a:off x="601980" y="3489960"/>
          <a:ext cx="6682740" cy="10591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East Riding of Yorkshire was in 2004 greater than both the rural and England situations.  A slower rate of increase to 2019 however has seen it move below that of England and closely approach the level seen by 'Rural as a Region'</a:t>
          </a:r>
          <a:endParaRPr lang="en-GB" sz="1100">
            <a:latin typeface="Avenir Next LT Pro" panose="020B0504020202020204" pitchFamily="34" charset="0"/>
          </a:endParaRPr>
        </a:p>
      </xdr:txBody>
    </xdr:sp>
    <xdr:clientData/>
  </xdr:twoCellAnchor>
  <xdr:twoCellAnchor>
    <xdr:from>
      <xdr:col>0</xdr:col>
      <xdr:colOff>601980</xdr:colOff>
      <xdr:row>20</xdr:row>
      <xdr:rowOff>624840</xdr:rowOff>
    </xdr:from>
    <xdr:to>
      <xdr:col>1</xdr:col>
      <xdr:colOff>2583180</xdr:colOff>
      <xdr:row>22</xdr:row>
      <xdr:rowOff>152400</xdr:rowOff>
    </xdr:to>
    <xdr:sp macro="" textlink="">
      <xdr:nvSpPr>
        <xdr:cNvPr id="21" name="TextBox 20">
          <a:extLst>
            <a:ext uri="{FF2B5EF4-FFF2-40B4-BE49-F238E27FC236}">
              <a16:creationId xmlns:a16="http://schemas.microsoft.com/office/drawing/2014/main" id="{C6301418-F42A-490B-B3C0-2D3129E5E2D6}"/>
            </a:ext>
          </a:extLst>
        </xdr:cNvPr>
        <xdr:cNvSpPr txBox="1"/>
      </xdr:nvSpPr>
      <xdr:spPr>
        <a:xfrm>
          <a:off x="601980" y="75514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East Riding of Yorkshire has fluctuated a little over the years, but is generally in line with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99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East Riding of Yorkshire</v>
      </c>
      <c r="G12" s="88" t="str">
        <f>IFERROR(VLOOKUP(F12,GVA!B244:B552,1,FALSE),VLOOKUP(F12,GVA!B6:C230,2,FALSE))</f>
        <v>East Riding of Yorkshire</v>
      </c>
      <c r="H12" s="89" t="str">
        <f>IF(F12=G12,"",G12)</f>
        <v/>
      </c>
      <c r="I12" s="76">
        <f>IFERROR(VLOOKUP($F12,GVA!$B$7:$S$230,GVA!D$3,FALSE),VLOOKUP($F12,GVA!$B$244:$T$554,GVA!E$3,FALSE))</f>
        <v>27.2</v>
      </c>
      <c r="J12" s="77">
        <f>IFERROR(VLOOKUP($F12,GVA!$B$7:$S$230,GVA!E$3,FALSE),VLOOKUP($F12,GVA!$B$244:$T$554,GVA!F$3,FALSE))</f>
        <v>27.06</v>
      </c>
      <c r="K12" s="77">
        <f>IFERROR(VLOOKUP($F12,GVA!$B$7:$S$230,GVA!F$3,FALSE),VLOOKUP($F12,GVA!$B$244:$T$554,GVA!G$3,FALSE))</f>
        <v>28.14</v>
      </c>
      <c r="L12" s="77">
        <f>IFERROR(VLOOKUP($F12,GVA!$B$7:$S$230,GVA!G$3,FALSE),VLOOKUP($F12,GVA!$B$244:$T$554,GVA!H$3,FALSE))</f>
        <v>28.48</v>
      </c>
      <c r="M12" s="77">
        <f>IFERROR(VLOOKUP($F12,GVA!$B$7:$S$230,GVA!H$3,FALSE),VLOOKUP($F12,GVA!$B$244:$T$554,GVA!I$3,FALSE))</f>
        <v>28.45</v>
      </c>
      <c r="N12" s="77">
        <f>IFERROR(VLOOKUP($F12,GVA!$B$7:$S$230,GVA!I$3,FALSE),VLOOKUP($F12,GVA!$B$244:$T$554,GVA!J$3,FALSE))</f>
        <v>27.73</v>
      </c>
      <c r="O12" s="77">
        <f>IFERROR(VLOOKUP($F12,GVA!$B$7:$S$230,GVA!J$3,FALSE),VLOOKUP($F12,GVA!$B$244:$T$554,GVA!K$3,FALSE))</f>
        <v>27.26</v>
      </c>
      <c r="P12" s="77">
        <f>IFERROR(VLOOKUP($F12,GVA!$B$7:$S$230,GVA!K$3,FALSE),VLOOKUP($F12,GVA!$B$244:$T$554,GVA!L$3,FALSE))</f>
        <v>27.11</v>
      </c>
      <c r="Q12" s="77">
        <f>IFERROR(VLOOKUP($F12,GVA!$B$7:$S$230,GVA!L$3,FALSE),VLOOKUP($F12,GVA!$B$244:$T$554,GVA!M$3,FALSE))</f>
        <v>27.61</v>
      </c>
      <c r="R12" s="77">
        <f>IFERROR(VLOOKUP($F12,GVA!$B$7:$S$230,GVA!M$3,FALSE),VLOOKUP($F12,GVA!$B$244:$T$554,GVA!N$3,FALSE))</f>
        <v>28.25</v>
      </c>
      <c r="S12" s="77">
        <f>IFERROR(VLOOKUP($F12,GVA!$B$7:$S$230,GVA!N$3,FALSE),VLOOKUP($F12,GVA!$B$244:$T$554,GVA!O$3,FALSE))</f>
        <v>28.96</v>
      </c>
      <c r="T12" s="77">
        <f>IFERROR(VLOOKUP($F12,GVA!$B$7:$S$230,GVA!O$3,FALSE),VLOOKUP($F12,GVA!$B$244:$T$554,GVA!P$3,FALSE))</f>
        <v>29.86</v>
      </c>
      <c r="U12" s="77">
        <f>IFERROR(VLOOKUP($F12,GVA!$B$7:$S$230,GVA!P$3,FALSE),VLOOKUP($F12,GVA!$B$244:$T$554,GVA!Q$3,FALSE))</f>
        <v>30.47</v>
      </c>
      <c r="V12" s="77">
        <f>IFERROR(VLOOKUP($F12,GVA!$B$7:$S$230,GVA!Q$3,FALSE),VLOOKUP($F12,GVA!$B$244:$T$554,GVA!R$3,FALSE))</f>
        <v>30.97</v>
      </c>
      <c r="W12" s="77">
        <f>IFERROR(VLOOKUP($F12,GVA!$B$7:$S$230,GVA!R$3,FALSE),VLOOKUP($F12,GVA!$B$244:$T$554,GVA!S$3,FALSE))</f>
        <v>31.1</v>
      </c>
      <c r="X12" s="77">
        <f>IFERROR(VLOOKUP($F12,GVA!$B$7:$S$230,GVA!S$3,FALSE),VLOOKUP($F12,GVA!$B$244:$T$554,GVA!T$3,FALSE))</f>
        <v>31.27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East Riding of Yorkshire to Rural as a Region</v>
      </c>
      <c r="G15" s="122"/>
      <c r="H15" s="123"/>
      <c r="I15" s="74">
        <f>100*((I12-I13)/I13)</f>
        <v>15.547419046511326</v>
      </c>
      <c r="J15" s="74">
        <f t="shared" ref="J15:X15" si="0">100*((J12-J13)/J13)</f>
        <v>15.272734649167283</v>
      </c>
      <c r="K15" s="74">
        <f t="shared" si="0"/>
        <v>15.783750422477198</v>
      </c>
      <c r="L15" s="74">
        <f t="shared" si="0"/>
        <v>14.660378443664781</v>
      </c>
      <c r="M15" s="74">
        <f t="shared" si="0"/>
        <v>12.60796426400533</v>
      </c>
      <c r="N15" s="74">
        <f t="shared" si="0"/>
        <v>8.8614812287646441</v>
      </c>
      <c r="O15" s="74">
        <f t="shared" si="0"/>
        <v>5.6993957634199521</v>
      </c>
      <c r="P15" s="74">
        <f t="shared" si="0"/>
        <v>3.5735239940509631</v>
      </c>
      <c r="Q15" s="74">
        <f t="shared" si="0"/>
        <v>3.3667602620671069</v>
      </c>
      <c r="R15" s="74">
        <f t="shared" si="0"/>
        <v>3.9599405943196171</v>
      </c>
      <c r="S15" s="74">
        <f t="shared" si="0"/>
        <v>4.8339345046477327</v>
      </c>
      <c r="T15" s="74">
        <f t="shared" si="0"/>
        <v>6.0817783492074371</v>
      </c>
      <c r="U15" s="74">
        <f t="shared" si="0"/>
        <v>5.6627764406702896</v>
      </c>
      <c r="V15" s="74">
        <f t="shared" si="0"/>
        <v>4.5547897031931432</v>
      </c>
      <c r="W15" s="74">
        <f t="shared" si="0"/>
        <v>2.8629478400907935</v>
      </c>
      <c r="X15" s="74">
        <f t="shared" si="0"/>
        <v>2.3524048146950105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East Riding of Yorkshire</v>
      </c>
      <c r="G20" s="88"/>
      <c r="H20" s="89"/>
      <c r="I20" s="80">
        <f>IF(VLOOKUP($F20,PAY!$A$11:$AE$349,4,FALSE)="-",#N/A,VLOOKUP($F20,PAY!$A$11:$AE$349,4,FALSE))</f>
        <v>450.4</v>
      </c>
      <c r="J20" s="80">
        <f>IF(VLOOKUP($F20,PAY!$A$11:$AE$349,6,FALSE)="-",#N/A,VLOOKUP($F20,PAY!$A$11:$AE$349,6,FALSE))</f>
        <v>462.3</v>
      </c>
      <c r="K20" s="80">
        <f>IF(VLOOKUP($F20,PAY!$A$11:$AE$349,8,FALSE)="-",#N/A,VLOOKUP($F20,PAY!$A$11:$AE$349,8,FALSE))</f>
        <v>476.5</v>
      </c>
      <c r="L20" s="80">
        <f>IF(VLOOKUP($F20,PAY!$A$11:$AE$349,10,FALSE)="-",#N/A,VLOOKUP($F20,PAY!$A$11:$AE$349,10,FALSE))</f>
        <v>448.9</v>
      </c>
      <c r="M20" s="80">
        <f>IF(VLOOKUP($F20,PAY!$A$11:$AE$349,12,FALSE)="-",#N/A,VLOOKUP($F20,PAY!$A$11:$AE$349,12,FALSE))</f>
        <v>450</v>
      </c>
      <c r="N20" s="80">
        <f>IF(VLOOKUP($F20,PAY!$A$11:$AE$349,14,FALSE)="-",#N/A,VLOOKUP($F20,PAY!$A$11:$AE$349,14,FALSE))</f>
        <v>465.9</v>
      </c>
      <c r="O20" s="80">
        <f>IF(VLOOKUP($F20,PAY!$A$11:$AE$349,16,FALSE)="-",#N/A,VLOOKUP($F20,PAY!$A$11:$AE$349,16,FALSE))</f>
        <v>458.1</v>
      </c>
      <c r="P20" s="80">
        <f>IF(VLOOKUP($F20,PAY!$A$11:$AE$349,18,FALSE)="-",#N/A,VLOOKUP($F20,PAY!$A$11:$AE$349,18,FALSE))</f>
        <v>469.1</v>
      </c>
      <c r="Q20" s="80">
        <f>IF(VLOOKUP($F20,PAY!$A$11:$AE$349,20,FALSE)="-",#N/A,VLOOKUP($F20,PAY!$A$11:$AE$349,20,FALSE))</f>
        <v>481.3</v>
      </c>
      <c r="R20" s="80">
        <f>IF(VLOOKUP($F20,PAY!$A$11:$AE$349,22,FALSE)="-",#N/A,VLOOKUP($F20,PAY!$A$11:$AE$349,22,FALSE))</f>
        <v>491.2</v>
      </c>
      <c r="S20" s="80">
        <f>IF(VLOOKUP($F20,PAY!$A$11:$AE$349,24,FALSE)="-",#N/A,VLOOKUP($F20,PAY!$A$11:$AE$349,24,FALSE))</f>
        <v>514.1</v>
      </c>
      <c r="T20" s="80">
        <f>IF(VLOOKUP($F20,PAY!$A$11:$AE$349,26,FALSE)="-",#N/A,VLOOKUP($F20,PAY!$A$11:$AE$349,26,FALSE))</f>
        <v>531.4</v>
      </c>
      <c r="U20" s="80">
        <f>IF(VLOOKUP($F20,PAY!$A$11:$AE$349,28,FALSE)="-",#N/A,VLOOKUP($F20,PAY!$A$11:$AE$349,28,FALSE))</f>
        <v>522.1</v>
      </c>
      <c r="V20" s="80">
        <f>IF(VLOOKUP($F20,PAY!$A$11:$AE$349,30,FALSE)="-",#N/A,VLOOKUP($F20,PAY!$A$11:$AE$349,30,FALSE))</f>
        <v>570.1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East Riding of Yorkshire to Rural as a Region</v>
      </c>
      <c r="G23" s="122"/>
      <c r="H23" s="123"/>
      <c r="I23" s="74">
        <f>100*((I20-I21)/I21)</f>
        <v>4.0203002946816939</v>
      </c>
      <c r="J23" s="74">
        <f t="shared" ref="J23:V23" si="2">100*((J20-J21)/J21)</f>
        <v>5.8076328889397493</v>
      </c>
      <c r="K23" s="74">
        <f t="shared" si="2"/>
        <v>6.3348671926419691</v>
      </c>
      <c r="L23" s="74">
        <f t="shared" si="2"/>
        <v>-0.38902745944001133</v>
      </c>
      <c r="M23" s="74">
        <f t="shared" si="2"/>
        <v>-1.1517008580755432</v>
      </c>
      <c r="N23" s="74">
        <f t="shared" si="2"/>
        <v>0.58894907435242572</v>
      </c>
      <c r="O23" s="74">
        <f t="shared" si="2"/>
        <v>-2.6980593331074809</v>
      </c>
      <c r="P23" s="74">
        <f t="shared" si="2"/>
        <v>-1.2049830849166498</v>
      </c>
      <c r="Q23" s="74">
        <f t="shared" si="2"/>
        <v>-1.671618941221811</v>
      </c>
      <c r="R23" s="74">
        <f t="shared" si="2"/>
        <v>-2.5506962494192402</v>
      </c>
      <c r="S23" s="74">
        <f t="shared" si="2"/>
        <v>-6.3295790474325764E-2</v>
      </c>
      <c r="T23" s="74">
        <f t="shared" si="2"/>
        <v>-0.43073161918060088</v>
      </c>
      <c r="U23" s="74">
        <f t="shared" si="2"/>
        <v>-1.6850057853301754</v>
      </c>
      <c r="V23" s="74">
        <f t="shared" si="2"/>
        <v>1.0360193965378899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East Riding of Yorkshire</v>
      </c>
      <c r="G28" s="88"/>
      <c r="H28" s="89"/>
      <c r="I28" s="76">
        <f>VLOOKUP($F28,EMPLOYMENT!$A$6:$BW$345,6,FALSE)</f>
        <v>74</v>
      </c>
      <c r="J28" s="77">
        <f>VLOOKUP($F28,EMPLOYMENT!$A$6:$BW$345,10,FALSE)</f>
        <v>76</v>
      </c>
      <c r="K28" s="77">
        <f>VLOOKUP($F28,EMPLOYMENT!$A$6:$BW$345,14,FALSE)</f>
        <v>76</v>
      </c>
      <c r="L28" s="77">
        <f>VLOOKUP($F28,EMPLOYMENT!$A$6:$BW$345,18,FALSE)</f>
        <v>76.900000000000006</v>
      </c>
      <c r="M28" s="77">
        <f>VLOOKUP($F28,EMPLOYMENT!$A$6:$BW$345,22,FALSE)</f>
        <v>74.400000000000006</v>
      </c>
      <c r="N28" s="77">
        <f>VLOOKUP($F28,EMPLOYMENT!$A$6:$BW$345,26,FALSE)</f>
        <v>74.7</v>
      </c>
      <c r="O28" s="77">
        <f>VLOOKUP($F28,EMPLOYMENT!$A$6:$BW$345,30,FALSE)</f>
        <v>73.599999999999994</v>
      </c>
      <c r="P28" s="77">
        <f>VLOOKUP($F28,EMPLOYMENT!$A$6:$BW$345,34,FALSE)</f>
        <v>73.8</v>
      </c>
      <c r="Q28" s="77">
        <f>VLOOKUP($F28,EMPLOYMENT!$A$6:$BW$345,38,FALSE)</f>
        <v>73.599999999999994</v>
      </c>
      <c r="R28" s="77">
        <f>VLOOKUP($F28,EMPLOYMENT!$A$6:$BW$345,42,FALSE)</f>
        <v>73.2</v>
      </c>
      <c r="S28" s="77">
        <f>VLOOKUP($F28,EMPLOYMENT!$A$6:$BW$345,46,FALSE)</f>
        <v>76.599999999999994</v>
      </c>
      <c r="T28" s="77">
        <f>VLOOKUP($F28,EMPLOYMENT!$A$6:$BW$345,50,FALSE)</f>
        <v>76.3</v>
      </c>
      <c r="U28" s="77">
        <f>VLOOKUP($F28,EMPLOYMENT!$A$6:$BW$345,54,FALSE)</f>
        <v>77.5</v>
      </c>
      <c r="V28" s="77">
        <f>VLOOKUP($F28,EMPLOYMENT!$A$6:$BW$345,58,FALSE)</f>
        <v>77.8</v>
      </c>
      <c r="W28" s="77">
        <f>VLOOKUP($F28,EMPLOYMENT!$A$6:$BW$345,62,FALSE)</f>
        <v>77.099999999999994</v>
      </c>
      <c r="X28" s="77">
        <f>VLOOKUP($F28,EMPLOYMENT!$A$6:$BW$345,66,FALSE)</f>
        <v>78.900000000000006</v>
      </c>
      <c r="Y28" s="77">
        <f>VLOOKUP($F28,EMPLOYMENT!$A$6:$BW$345,70,FALSE)</f>
        <v>74.7</v>
      </c>
      <c r="Z28" s="77">
        <f>VLOOKUP($F28,EMPLOYMENT!$A$6:$BW$345,74,FALSE)</f>
        <v>77.3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East Riding of Yorkshire to Rural as a Region</v>
      </c>
      <c r="G31" s="122"/>
      <c r="H31" s="123"/>
      <c r="I31" s="74">
        <f>(I28-I29)</f>
        <v>-2.1113419194017382</v>
      </c>
      <c r="J31" s="74">
        <f t="shared" ref="J31:Z31" si="4">(J28-J29)</f>
        <v>-0.31297546668295695</v>
      </c>
      <c r="K31" s="74">
        <f t="shared" si="4"/>
        <v>0.12681110051323685</v>
      </c>
      <c r="L31" s="74">
        <f t="shared" si="4"/>
        <v>1.259531697372168</v>
      </c>
      <c r="M31" s="74">
        <f t="shared" si="4"/>
        <v>-1.3355243733317366</v>
      </c>
      <c r="N31" s="74">
        <f t="shared" si="4"/>
        <v>0.19046015712682163</v>
      </c>
      <c r="O31" s="74">
        <f t="shared" si="4"/>
        <v>5.2866861030125278E-2</v>
      </c>
      <c r="P31" s="74">
        <f t="shared" si="4"/>
        <v>6.5704596722383712E-2</v>
      </c>
      <c r="Q31" s="74">
        <f t="shared" si="4"/>
        <v>-0.4331574754625791</v>
      </c>
      <c r="R31" s="74">
        <f t="shared" si="4"/>
        <v>-1.5444749299002041</v>
      </c>
      <c r="S31" s="74">
        <f t="shared" si="4"/>
        <v>0.4911396599243858</v>
      </c>
      <c r="T31" s="74">
        <f t="shared" si="4"/>
        <v>-0.8905319756090222</v>
      </c>
      <c r="U31" s="74">
        <f t="shared" si="4"/>
        <v>0.52836751829195805</v>
      </c>
      <c r="V31" s="74">
        <f t="shared" si="4"/>
        <v>-0.23278688524590052</v>
      </c>
      <c r="W31" s="74">
        <f t="shared" si="4"/>
        <v>-0.94815689341415066</v>
      </c>
      <c r="X31" s="74">
        <f t="shared" si="4"/>
        <v>0.30870062104330032</v>
      </c>
      <c r="Y31" s="74">
        <f t="shared" si="4"/>
        <v>-2.3143462961292016</v>
      </c>
      <c r="Z31" s="74">
        <f t="shared" si="4"/>
        <v>1.1442419221209548</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East Riding of Yorkshire</v>
      </c>
      <c r="G36" s="88" t="str">
        <f>IFERROR(VLOOKUP(F36,GDHI!B338:C574,2,FALSE),VLOOKUP(F36,GDHI!C3:C336,1,FALSE))</f>
        <v>East Riding of Yorkshire</v>
      </c>
      <c r="H36" s="89" t="str">
        <f>IF(F36=G36,"",G36)</f>
        <v/>
      </c>
      <c r="I36" s="83">
        <f>IFERROR(VLOOKUP($F36,GDHI!$B$338:$U$574,GDHI!G$578,FALSE),VLOOKUP($F36,GDHI!$C$3:$U$336,GDHI!F$578,FALSE))</f>
        <v>13635</v>
      </c>
      <c r="J36" s="84">
        <f>IFERROR(VLOOKUP($F36,GDHI!$B$338:$U$574,GDHI!H$578,FALSE),VLOOKUP($F36,GDHI!$C$3:$U$336,GDHI!G$578,FALSE))</f>
        <v>14205</v>
      </c>
      <c r="K36" s="84">
        <f>IFERROR(VLOOKUP($F36,GDHI!$B$338:$U$574,GDHI!I$578,FALSE),VLOOKUP($F36,GDHI!$C$3:$U$336,GDHI!H$578,FALSE))</f>
        <v>14795</v>
      </c>
      <c r="L36" s="84">
        <f>IFERROR(VLOOKUP($F36,GDHI!$B$338:$U$574,GDHI!J$578,FALSE),VLOOKUP($F36,GDHI!$C$3:$U$336,GDHI!I$578,FALSE))</f>
        <v>15214</v>
      </c>
      <c r="M36" s="84">
        <f>IFERROR(VLOOKUP($F36,GDHI!$B$338:$U$574,GDHI!K$578,FALSE),VLOOKUP($F36,GDHI!$C$3:$U$336,GDHI!J$578,FALSE))</f>
        <v>15406</v>
      </c>
      <c r="N36" s="84">
        <f>IFERROR(VLOOKUP($F36,GDHI!$B$338:$U$574,GDHI!L$578,FALSE),VLOOKUP($F36,GDHI!$C$3:$U$336,GDHI!K$578,FALSE))</f>
        <v>15803</v>
      </c>
      <c r="O36" s="84">
        <f>IFERROR(VLOOKUP($F36,GDHI!$B$338:$U$574,GDHI!M$578,FALSE),VLOOKUP($F36,GDHI!$C$3:$U$336,GDHI!L$578,FALSE))</f>
        <v>16036</v>
      </c>
      <c r="P36" s="84">
        <f>IFERROR(VLOOKUP($F36,GDHI!$B$338:$U$574,GDHI!N$578,FALSE),VLOOKUP($F36,GDHI!$C$3:$U$336,GDHI!M$578,FALSE))</f>
        <v>16424</v>
      </c>
      <c r="Q36" s="84">
        <f>IFERROR(VLOOKUP($F36,GDHI!$B$338:$U$574,GDHI!O$578,FALSE),VLOOKUP($F36,GDHI!$C$3:$U$336,GDHI!N$578,FALSE))</f>
        <v>16747</v>
      </c>
      <c r="R36" s="84">
        <f>IFERROR(VLOOKUP($F36,GDHI!$B$338:$U$574,GDHI!P$578,FALSE),VLOOKUP($F36,GDHI!$C$3:$U$336,GDHI!O$578,FALSE))</f>
        <v>16983</v>
      </c>
      <c r="S36" s="84">
        <f>IFERROR(VLOOKUP($F36,GDHI!$B$338:$U$574,GDHI!Q$578,FALSE),VLOOKUP($F36,GDHI!$C$3:$U$336,GDHI!P$578,FALSE))</f>
        <v>17356</v>
      </c>
      <c r="T36" s="84">
        <f>IFERROR(VLOOKUP($F36,GDHI!$B$338:$U$574,GDHI!R$578,FALSE),VLOOKUP($F36,GDHI!$C$3:$U$336,GDHI!Q$578,FALSE))</f>
        <v>18492</v>
      </c>
      <c r="U36" s="84">
        <f>IFERROR(VLOOKUP($F36,GDHI!$B$338:$U$574,GDHI!S$578,FALSE),VLOOKUP($F36,GDHI!$C$3:$U$336,GDHI!R$578,FALSE))</f>
        <v>18537</v>
      </c>
      <c r="V36" s="84">
        <f>IFERROR(VLOOKUP($F36,GDHI!$B$338:$U$574,GDHI!T$578,FALSE),VLOOKUP($F36,GDHI!$C$3:$U$336,GDHI!S$578,FALSE))</f>
        <v>19081</v>
      </c>
      <c r="W36" s="84">
        <f>IFERROR(VLOOKUP($F36,GDHI!$B$338:$U$574,GDHI!U$578,FALSE),VLOOKUP($F36,GDHI!$C$3:$U$336,GDHI!T$578,FALSE))</f>
        <v>20085</v>
      </c>
      <c r="X36" s="84">
        <f>IFERROR(VLOOKUP($F36,GDHI!$B$338:$U$574,GDHI!V$578,FALSE),VLOOKUP($F36,GDHI!$C$3:$U$336,GDHI!U$578,FALSE))</f>
        <v>20516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East Riding of Yorkshire to Rural as a Region</v>
      </c>
      <c r="G39" s="122"/>
      <c r="H39" s="123"/>
      <c r="I39" s="74">
        <f>100*((I36-I37)/I37)</f>
        <v>-7.3048030184574593</v>
      </c>
      <c r="J39" s="74">
        <f t="shared" ref="J39:X39" si="6">100*((J36-J37)/J37)</f>
        <v>-7.4076516996836359</v>
      </c>
      <c r="K39" s="74">
        <f t="shared" si="6"/>
        <v>-7.0909690340609579</v>
      </c>
      <c r="L39" s="74">
        <f t="shared" si="6"/>
        <v>-8.1733702083813906</v>
      </c>
      <c r="M39" s="74">
        <f t="shared" si="6"/>
        <v>-9.7130235124950808</v>
      </c>
      <c r="N39" s="74">
        <f t="shared" si="6"/>
        <v>-8.6157627159482519</v>
      </c>
      <c r="O39" s="74">
        <f t="shared" si="6"/>
        <v>-8.4071491468145432</v>
      </c>
      <c r="P39" s="74">
        <f t="shared" si="6"/>
        <v>-7.7305839203212363</v>
      </c>
      <c r="Q39" s="74">
        <f t="shared" si="6"/>
        <v>-8.8169751369934843</v>
      </c>
      <c r="R39" s="74">
        <f t="shared" si="6"/>
        <v>-10.018790080300949</v>
      </c>
      <c r="S39" s="74">
        <f t="shared" si="6"/>
        <v>-10.517797267114595</v>
      </c>
      <c r="T39" s="74">
        <f t="shared" si="6"/>
        <v>-9.6115104899499606</v>
      </c>
      <c r="U39" s="74">
        <f t="shared" si="6"/>
        <v>-10.123221348208251</v>
      </c>
      <c r="V39" s="74">
        <f t="shared" si="6"/>
        <v>-8.9885247921612681</v>
      </c>
      <c r="W39" s="74">
        <f t="shared" si="6"/>
        <v>-8.0436339535558119</v>
      </c>
      <c r="X39" s="74">
        <f t="shared" si="6"/>
        <v>-7.8559203452333985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East Riding of Yorkshire</v>
      </c>
      <c r="G44" s="88"/>
      <c r="H44" s="89"/>
      <c r="I44" s="76">
        <f>VLOOKUP($F44,'LOW PAID'!$A$9:$N$444,6,FALSE)</f>
        <v>28.2</v>
      </c>
      <c r="J44" s="77">
        <f>VLOOKUP($F44,'LOW PAID'!$P$9:$W$444,6,FALSE)</f>
        <v>29.8</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East Riding of Yorkshire to Rural as a Region</v>
      </c>
      <c r="G47" s="122"/>
      <c r="H47" s="123"/>
      <c r="I47" s="74">
        <f>(I44-I45)</f>
        <v>3.0061253217868824</v>
      </c>
      <c r="J47" s="74">
        <f>(J44-J45)</f>
        <v>4.1138834909699469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East Riding of Yorkshire</v>
      </c>
      <c r="G52" s="88"/>
      <c r="H52" s="89"/>
      <c r="I52" s="76">
        <f>VLOOKUP($F52,INACTIVITY!$A$6:$BW$345,6,FALSE)</f>
        <v>23.7</v>
      </c>
      <c r="J52" s="77">
        <f>VLOOKUP($F52,INACTIVITY!$A$6:$BW$345,10,FALSE)</f>
        <v>21</v>
      </c>
      <c r="K52" s="77">
        <f>VLOOKUP($F52,INACTIVITY!$A$6:$BW$345,14,FALSE)</f>
        <v>20.100000000000001</v>
      </c>
      <c r="L52" s="77">
        <f>VLOOKUP($F52,INACTIVITY!$A$6:$BW$345,18,FALSE)</f>
        <v>20.2</v>
      </c>
      <c r="M52" s="77">
        <f>VLOOKUP($F52,INACTIVITY!$A$6:$BW$345,22,FALSE)</f>
        <v>22.9</v>
      </c>
      <c r="N52" s="77">
        <f>VLOOKUP($F52,INACTIVITY!$A$6:$BW$345,26,FALSE)</f>
        <v>21.5</v>
      </c>
      <c r="O52" s="77">
        <f>VLOOKUP($F52,INACTIVITY!$A$6:$BW$345,30,FALSE)</f>
        <v>20.9</v>
      </c>
      <c r="P52" s="77">
        <f>VLOOKUP($F52,INACTIVITY!$A$6:$BW$345,34,FALSE)</f>
        <v>22</v>
      </c>
      <c r="Q52" s="77">
        <f>VLOOKUP($F52,INACTIVITY!$A$6:$BW$345,38,FALSE)</f>
        <v>20.7</v>
      </c>
      <c r="R52" s="77">
        <f>VLOOKUP($F52,INACTIVITY!$A$6:$BW$345,42,FALSE)</f>
        <v>20.5</v>
      </c>
      <c r="S52" s="77">
        <f>VLOOKUP($F52,INACTIVITY!$A$6:$BW$345,46,FALSE)</f>
        <v>20.100000000000001</v>
      </c>
      <c r="T52" s="77">
        <f>VLOOKUP($F52,INACTIVITY!$A$6:$BW$345,50,FALSE)</f>
        <v>20.100000000000001</v>
      </c>
      <c r="U52" s="77">
        <f>VLOOKUP($F52,INACTIVITY!$A$6:$BW$345,54,FALSE)</f>
        <v>19.399999999999999</v>
      </c>
      <c r="V52" s="77">
        <f>VLOOKUP($F52,INACTIVITY!$A$6:$BW$345,58,FALSE)</f>
        <v>19.5</v>
      </c>
      <c r="W52" s="77">
        <f>VLOOKUP($F52,INACTIVITY!$A$6:$BW$345,62,FALSE)</f>
        <v>20.2</v>
      </c>
      <c r="X52" s="77">
        <f>VLOOKUP($F52,INACTIVITY!$A$6:$BW$345,66,FALSE)</f>
        <v>18.2</v>
      </c>
      <c r="Y52" s="77">
        <f>VLOOKUP($F52,INACTIVITY!$A$6:$BW$345,70,FALSE)</f>
        <v>22</v>
      </c>
      <c r="Z52" s="77">
        <f>VLOOKUP($F52,INACTIVITY!$A$6:$BW$345,74,FALSE)</f>
        <v>20.3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East Riding of Yorkshire to Rural as a Region</v>
      </c>
      <c r="G55" s="122"/>
      <c r="H55" s="123"/>
      <c r="I55" s="74">
        <f>(I52-I53)</f>
        <v>2.304355428389762</v>
      </c>
      <c r="J55" s="74">
        <f t="shared" ref="J55:Z55" si="10">(J52-J53)</f>
        <v>-8.5227272727266268E-3</v>
      </c>
      <c r="K55" s="74">
        <f t="shared" si="10"/>
        <v>-0.76246539345877551</v>
      </c>
      <c r="L55" s="74">
        <f t="shared" si="10"/>
        <v>-1.11406533153664</v>
      </c>
      <c r="M55" s="74">
        <f t="shared" si="10"/>
        <v>2.0649976891079938</v>
      </c>
      <c r="N55" s="74">
        <f t="shared" si="10"/>
        <v>0.56685624207955954</v>
      </c>
      <c r="O55" s="74">
        <f t="shared" si="10"/>
        <v>-0.7919371275051752</v>
      </c>
      <c r="P55" s="74">
        <f t="shared" si="10"/>
        <v>0.50575421924655117</v>
      </c>
      <c r="Q55" s="74">
        <f t="shared" si="10"/>
        <v>-0.48254879448909449</v>
      </c>
      <c r="R55" s="74">
        <f t="shared" si="10"/>
        <v>-0.27459309743877114</v>
      </c>
      <c r="S55" s="74">
        <f t="shared" si="10"/>
        <v>-0.17321045597239859</v>
      </c>
      <c r="T55" s="74">
        <f t="shared" si="10"/>
        <v>0.40380531659304353</v>
      </c>
      <c r="U55" s="74">
        <f t="shared" si="10"/>
        <v>-0.45242934706947224</v>
      </c>
      <c r="V55" s="74">
        <f t="shared" si="10"/>
        <v>0.24672266571962354</v>
      </c>
      <c r="W55" s="74">
        <f t="shared" si="10"/>
        <v>1.0230439908171505</v>
      </c>
      <c r="X55" s="74">
        <f t="shared" si="10"/>
        <v>-0.65206494936493087</v>
      </c>
      <c r="Y55" s="74">
        <f t="shared" si="10"/>
        <v>2.227417278128538</v>
      </c>
      <c r="Z55" s="74">
        <f t="shared" si="10"/>
        <v>-0.7851797756300698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East Riding of Yorkshire</v>
      </c>
      <c r="G60" s="88"/>
      <c r="H60" s="89"/>
      <c r="I60" s="76">
        <f>VLOOKUP($F60,DISABILITY!$A$718:$I$1052,DISABILITY!B$1053,FALSE)</f>
        <v>26.899999999999991</v>
      </c>
      <c r="J60" s="77">
        <f>VLOOKUP($F60,DISABILITY!$A$718:$I$1052,DISABILITY!C$1053,FALSE)</f>
        <v>28.799999999999997</v>
      </c>
      <c r="K60" s="77">
        <f>VLOOKUP($F60,DISABILITY!$A$718:$I$1052,DISABILITY!D$1053,FALSE)</f>
        <v>25.700000000000003</v>
      </c>
      <c r="L60" s="77">
        <f>VLOOKUP($F60,DISABILITY!$A$718:$I$1052,DISABILITY!E$1053,FALSE)</f>
        <v>23.400000000000006</v>
      </c>
      <c r="M60" s="77">
        <f>VLOOKUP($F60,DISABILITY!$A$718:$I$1052,DISABILITY!F$1053,FALSE)</f>
        <v>25.099999999999994</v>
      </c>
      <c r="N60" s="77">
        <f>VLOOKUP($F60,DISABILITY!$A$718:$I$1052,DISABILITY!G$1053,FALSE)</f>
        <v>28.700000000000003</v>
      </c>
      <c r="O60" s="77">
        <f>VLOOKUP($F60,DISABILITY!$A$718:$I$1052,DISABILITY!H$1053,FALSE)</f>
        <v>33.299999999999997</v>
      </c>
      <c r="P60" s="77">
        <f>VLOOKUP($F60,DISABILITY!$A$718:$I$1052,DISABILITY!I$1053,FALSE)</f>
        <v>15.799999999999997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East Riding of Yorkshire to Rural as a Region</v>
      </c>
      <c r="G63" s="122"/>
      <c r="H63" s="123"/>
      <c r="I63" s="74">
        <f>(I60-I61)</f>
        <v>-0.5201565406472568</v>
      </c>
      <c r="J63" s="74">
        <f t="shared" ref="J63:P63" si="12">(J60-J61)</f>
        <v>1.4809555929488099</v>
      </c>
      <c r="K63" s="74">
        <f t="shared" si="12"/>
        <v>-2.4191283614982027</v>
      </c>
      <c r="L63" s="74">
        <f t="shared" si="12"/>
        <v>-2.5909345389966703</v>
      </c>
      <c r="M63" s="74">
        <f t="shared" si="12"/>
        <v>-0.3752258186661237</v>
      </c>
      <c r="N63" s="74">
        <f t="shared" si="12"/>
        <v>3.1687523145580201</v>
      </c>
      <c r="O63" s="74">
        <f t="shared" si="12"/>
        <v>9.5027777120030521</v>
      </c>
      <c r="P63" s="74">
        <f t="shared" si="12"/>
        <v>-9.5541779303421777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East Riding of Yorkshire</v>
      </c>
      <c r="G68" s="88"/>
      <c r="H68" s="89"/>
      <c r="I68" s="76">
        <f>VLOOKUP($F68,'WORKLESS HOUSEHOLDS'!$DW$4:$EC$397,7,FALSE)</f>
        <v>9.510815410819486</v>
      </c>
      <c r="J68" s="77">
        <f>VLOOKUP($F68,'WORKLESS HOUSEHOLDS'!$DN$4:$DT$397,7,FALSE)</f>
        <v>7.7206533751269566</v>
      </c>
      <c r="K68" s="77">
        <f>VLOOKUP($F68,'WORKLESS HOUSEHOLDS'!$DE$4:$DK$397,7,FALSE)</f>
        <v>8.8053270792918727</v>
      </c>
      <c r="L68" s="77">
        <f>VLOOKUP($F68,'WORKLESS HOUSEHOLDS'!$CV$4:$DB$397,7,FALSE)</f>
        <v>6.6802247022187702</v>
      </c>
      <c r="M68" s="77">
        <f>VLOOKUP($F68,'WORKLESS HOUSEHOLDS'!$CM$4:$CS$397,7,FALSE)</f>
        <v>8.2905949781178165</v>
      </c>
      <c r="N68" s="77">
        <f>VLOOKUP($F68,'WORKLESS HOUSEHOLDS'!$CD$4:$CJ$397,7,FALSE)</f>
        <v>6.1063118294552039</v>
      </c>
      <c r="O68" s="77">
        <f>VLOOKUP($F68,'WORKLESS HOUSEHOLDS'!$BU$4:$CA$397,7,FALSE)</f>
        <v>7.3754152823920265</v>
      </c>
      <c r="P68" s="77">
        <f>VLOOKUP($F68,'WORKLESS HOUSEHOLDS'!$BL$4:$BR$397,7,FALSE)</f>
        <v>8.2228524567757812</v>
      </c>
      <c r="Q68" s="77">
        <f>VLOOKUP($F68,'WORKLESS HOUSEHOLDS'!$BC$4:$BI$397,7,FALSE)</f>
        <v>7.2637395506997686</v>
      </c>
      <c r="R68" s="77">
        <f>VLOOKUP($F68,'WORKLESS HOUSEHOLDS'!$AT$4:$AZ$397,7,FALSE)</f>
        <v>8.5895897080452386</v>
      </c>
      <c r="S68" s="77">
        <f>VLOOKUP($F68,'WORKLESS HOUSEHOLDS'!$AK$4:$AQ$397,7,FALSE)</f>
        <v>9.3005052301999562</v>
      </c>
      <c r="T68" s="77">
        <f>VLOOKUP($F68,'WORKLESS HOUSEHOLDS'!$AB$4:$AH$397,7,FALSE)</f>
        <v>8.6303210295573471</v>
      </c>
      <c r="U68" s="77">
        <f>VLOOKUP($F68,'WORKLESS HOUSEHOLDS'!$S$4:$Y$397,7,FALSE)</f>
        <v>7.1856178796894277</v>
      </c>
      <c r="V68" s="77">
        <f>VLOOKUP($F68,'WORKLESS HOUSEHOLDS'!$J$4:$P$397,7,FALSE)</f>
        <v>6.9127924642965661</v>
      </c>
      <c r="W68" s="77">
        <f>VLOOKUP($F68,'WORKLESS HOUSEHOLDS'!$B$4:$H$397,7,FALSE)</f>
        <v>4.5860825533220808</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East Riding of Yorkshire to Rural as a Region</v>
      </c>
      <c r="G71" s="122"/>
      <c r="H71" s="123"/>
      <c r="I71" s="74">
        <f>(I68-I69)</f>
        <v>-0.50113045176720483</v>
      </c>
      <c r="J71" s="74">
        <f t="shared" ref="J71:W71" si="14">(J68-J69)</f>
        <v>-3.1905014623480676</v>
      </c>
      <c r="K71" s="74">
        <f t="shared" si="14"/>
        <v>-1.4879186498639712</v>
      </c>
      <c r="L71" s="74">
        <f t="shared" si="14"/>
        <v>-4.2857819591109623</v>
      </c>
      <c r="M71" s="74">
        <f t="shared" si="14"/>
        <v>-3.4031842030706567</v>
      </c>
      <c r="N71" s="74">
        <f t="shared" si="14"/>
        <v>-5.7947878498001772</v>
      </c>
      <c r="O71" s="74">
        <f t="shared" si="14"/>
        <v>-3.6598379653504853</v>
      </c>
      <c r="P71" s="74">
        <f t="shared" si="14"/>
        <v>-1.4686454289920565</v>
      </c>
      <c r="Q71" s="74">
        <f t="shared" si="14"/>
        <v>-3.5414387096986433</v>
      </c>
      <c r="R71" s="74">
        <f t="shared" si="14"/>
        <v>-2.1165066156843153</v>
      </c>
      <c r="S71" s="74">
        <f t="shared" si="14"/>
        <v>-0.85223959794892501</v>
      </c>
      <c r="T71" s="74">
        <f t="shared" si="14"/>
        <v>-1.2733471650754034</v>
      </c>
      <c r="U71" s="74">
        <f t="shared" si="14"/>
        <v>-3.5764322849900481</v>
      </c>
      <c r="V71" s="74">
        <f t="shared" si="14"/>
        <v>-3.0260760122430819</v>
      </c>
      <c r="W71" s="74">
        <f t="shared" si="14"/>
        <v>-5.7666188698621124</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East Riding of Yorkshire</v>
      </c>
      <c r="G76" s="88"/>
      <c r="H76" s="89"/>
      <c r="I76" s="76">
        <f>VLOOKUP($F76,'SKILLED EMPLOYMENT'!$A$1506:$BW$1841,6,FALSE)</f>
        <v>53.7</v>
      </c>
      <c r="J76" s="77">
        <f>VLOOKUP($F76,'SKILLED EMPLOYMENT'!$A$1506:$BW$1841,10,FALSE)</f>
        <v>55.1</v>
      </c>
      <c r="K76" s="77">
        <f>VLOOKUP($F76,'SKILLED EMPLOYMENT'!$A$1506:$BW$1841,14,FALSE)</f>
        <v>53.900000000000006</v>
      </c>
      <c r="L76" s="77">
        <f>VLOOKUP($F76,'SKILLED EMPLOYMENT'!$A$1506:$BW$1841,18,FALSE)</f>
        <v>55.4</v>
      </c>
      <c r="M76" s="77">
        <f>VLOOKUP($F76,'SKILLED EMPLOYMENT'!$A$1506:$BW$1841,22,FALSE)</f>
        <v>54.599999999999994</v>
      </c>
      <c r="N76" s="77">
        <f>VLOOKUP($F76,'SKILLED EMPLOYMENT'!$A$1506:$BW$1841,26,FALSE)</f>
        <v>53.6</v>
      </c>
      <c r="O76" s="77">
        <f>VLOOKUP($F76,'SKILLED EMPLOYMENT'!$A$1506:$BW$1841,30,FALSE)</f>
        <v>54.3</v>
      </c>
      <c r="P76" s="77">
        <f>VLOOKUP($F76,'SKILLED EMPLOYMENT'!$A$1506:$BW$1841,34,FALSE)</f>
        <v>59.099999999999994</v>
      </c>
      <c r="Q76" s="77">
        <f>VLOOKUP($F76,'SKILLED EMPLOYMENT'!$A$1506:$BW$1841,38,FALSE)</f>
        <v>55.6</v>
      </c>
      <c r="R76" s="77">
        <f>VLOOKUP($F76,'SKILLED EMPLOYMENT'!$A$1506:$BW$1841,42,FALSE)</f>
        <v>54.4</v>
      </c>
      <c r="S76" s="77">
        <f>VLOOKUP($F76,'SKILLED EMPLOYMENT'!$A$1506:$BW$1841,46,FALSE)</f>
        <v>51.7</v>
      </c>
      <c r="T76" s="77">
        <f>VLOOKUP($F76,'SKILLED EMPLOYMENT'!$A$1506:$BW$1841,50,FALSE)</f>
        <v>55</v>
      </c>
      <c r="U76" s="77">
        <f>VLOOKUP($F76,'SKILLED EMPLOYMENT'!$A$1506:$BW$1841,54,FALSE)</f>
        <v>58</v>
      </c>
      <c r="V76" s="77">
        <f>VLOOKUP($F76,'SKILLED EMPLOYMENT'!$A$1506:$BW$1841,58,FALSE)</f>
        <v>55.800000000000004</v>
      </c>
      <c r="W76" s="77">
        <f>VLOOKUP($F76,'SKILLED EMPLOYMENT'!$A$1506:$BW$1841,62,FALSE)</f>
        <v>58.599999999999994</v>
      </c>
      <c r="X76" s="77">
        <f>VLOOKUP($F76,'SKILLED EMPLOYMENT'!$A$1506:$BW$1841,66,FALSE)</f>
        <v>57.699999999999996</v>
      </c>
      <c r="Y76" s="77">
        <f>VLOOKUP($F76,'SKILLED EMPLOYMENT'!$A$1506:$BW$1841,70,FALSE)</f>
        <v>64.300000000000011</v>
      </c>
      <c r="Z76" s="77">
        <f>VLOOKUP($F76,'SKILLED EMPLOYMENT'!$A$1506:$BW$1841,74,FALSE)</f>
        <v>57.3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East Riding of Yorkshire to Rural as a Region</v>
      </c>
      <c r="G79" s="122"/>
      <c r="H79" s="123"/>
      <c r="I79" s="74">
        <f>(I76-I77)</f>
        <v>1</v>
      </c>
      <c r="J79" s="74">
        <f t="shared" ref="J79:Z79" si="17">(J76-J77)</f>
        <v>2.2000000000000028</v>
      </c>
      <c r="K79" s="74">
        <f t="shared" si="17"/>
        <v>0.40000000000000568</v>
      </c>
      <c r="L79" s="74">
        <f t="shared" si="17"/>
        <v>1.3999999999999986</v>
      </c>
      <c r="M79" s="74">
        <f t="shared" si="17"/>
        <v>0.49999999999999289</v>
      </c>
      <c r="N79" s="74">
        <f t="shared" si="17"/>
        <v>-0.79999999999999716</v>
      </c>
      <c r="O79" s="74">
        <f t="shared" si="17"/>
        <v>-1.1000000000000014</v>
      </c>
      <c r="P79" s="74">
        <f t="shared" si="17"/>
        <v>3.4999999999999929</v>
      </c>
      <c r="Q79" s="74">
        <f t="shared" si="17"/>
        <v>0.20000000000000284</v>
      </c>
      <c r="R79" s="74">
        <f t="shared" si="17"/>
        <v>-1.8000000000000043</v>
      </c>
      <c r="S79" s="74">
        <f t="shared" si="17"/>
        <v>-4.5</v>
      </c>
      <c r="T79" s="74">
        <f t="shared" si="17"/>
        <v>-1.7999999999999972</v>
      </c>
      <c r="U79" s="74">
        <f t="shared" si="17"/>
        <v>1.3999999999999986</v>
      </c>
      <c r="V79" s="74">
        <f t="shared" si="17"/>
        <v>-1.2999999999999972</v>
      </c>
      <c r="W79" s="74">
        <f t="shared" si="17"/>
        <v>0.79999999999999716</v>
      </c>
      <c r="X79" s="74">
        <f t="shared" si="17"/>
        <v>-1.1000000000000014</v>
      </c>
      <c r="Y79" s="74">
        <f t="shared" si="17"/>
        <v>5.6000000000000085</v>
      </c>
      <c r="Z79" s="74">
        <f t="shared" si="17"/>
        <v>-1.1000000000000014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EyCCsitOvPZULXxEMii1Ymo+eVIOUo2iTcUjyuMLP9pr/wp1Y2O2V8dVZB9WbK/Y/2bp3QRUU1XXcUKWzmTPAg==" saltValue="npcGfPuq/pdYd5YIxVJjp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2022-08-02T11:18:24Z</dcterms:modified>
</cp:coreProperties>
</file>