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19" documentId="8_{38CF9ED4-8145-4CE0-A159-2ED327E3F73B}" xr6:coauthVersionLast="47" xr6:coauthVersionMax="47" xr10:uidLastSave="{CB1617A5-241D-498C-86C6-409DCCC661F6}"/>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1647" i="10" l="1"/>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F31" i="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<sst xmlns="http://schemas.openxmlformats.org/spreadsheetml/2006/main" count="32859" uniqueCount="1676">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</sst>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East Suffolk</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23.01</c:v>
                </c:pt>
                <c:pt idx="1">
                  <c:v>22.89</c:v>
                </c:pt>
                <c:pt idx="2">
                  <c:v>24.28</c:v>
                </c:pt>
                <c:pt idx="3">
                  <c:v>25.12</c:v>
                </c:pt>
                <c:pt idx="4">
                  <c:v>25.72</c:v>
                </c:pt>
                <c:pt idx="5">
                  <c:v>26</c:v>
                </c:pt>
                <c:pt idx="6">
                  <c:v>26.28</c:v>
                </c:pt>
                <c:pt idx="7">
                  <c:v>26.61</c:v>
                </c:pt>
                <c:pt idx="8">
                  <c:v>27.32</c:v>
                </c:pt>
                <c:pt idx="9">
                  <c:v>28.06</c:v>
                </c:pt>
                <c:pt idx="10">
                  <c:v>28.77</c:v>
                </c:pt>
                <c:pt idx="11">
                  <c:v>29.24</c:v>
                </c:pt>
                <c:pt idx="12">
                  <c:v>29.71</c:v>
                </c:pt>
                <c:pt idx="13">
                  <c:v>30.34</c:v>
                </c:pt>
                <c:pt idx="14">
                  <c:v>30.95</c:v>
                </c:pt>
                <c:pt idx="15">
                  <c:v>31.38</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East Suffolk</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#N/A</c:v>
                </c:pt>
                <c:pt idx="1">
                  <c:v>#N/A</c:v>
                </c:pt>
                <c:pt idx="2">
                  <c:v>#N/A</c:v>
                </c:pt>
                <c:pt idx="3">
                  <c:v>#N/A</c:v>
                </c:pt>
                <c:pt idx="4">
                  <c:v>#N/A</c:v>
                </c:pt>
                <c:pt idx="5">
                  <c:v>#N/A</c:v>
                </c:pt>
                <c:pt idx="6">
                  <c:v>#N/A</c:v>
                </c:pt>
                <c:pt idx="7">
                  <c:v>#N/A</c:v>
                </c:pt>
                <c:pt idx="8">
                  <c:v>#N/A</c:v>
                </c:pt>
                <c:pt idx="9">
                  <c:v>#N/A</c:v>
                </c:pt>
                <c:pt idx="10">
                  <c:v>533.6</c:v>
                </c:pt>
                <c:pt idx="11">
                  <c:v>566.9</c:v>
                </c:pt>
                <c:pt idx="12">
                  <c:v>537.6</c:v>
                </c:pt>
                <c:pt idx="13">
                  <c:v>549.5</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East Suffolk</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75</c:v>
                </c:pt>
                <c:pt idx="1">
                  <c:v>75.5</c:v>
                </c:pt>
                <c:pt idx="2">
                  <c:v>74.2</c:v>
                </c:pt>
                <c:pt idx="3">
                  <c:v>71.5</c:v>
                </c:pt>
                <c:pt idx="4">
                  <c:v>73.5</c:v>
                </c:pt>
                <c:pt idx="5">
                  <c:v>74.8</c:v>
                </c:pt>
                <c:pt idx="6">
                  <c:v>73.3</c:v>
                </c:pt>
                <c:pt idx="7">
                  <c:v>76.7</c:v>
                </c:pt>
                <c:pt idx="8">
                  <c:v>73.7</c:v>
                </c:pt>
                <c:pt idx="9">
                  <c:v>73.2</c:v>
                </c:pt>
                <c:pt idx="10">
                  <c:v>72.400000000000006</c:v>
                </c:pt>
                <c:pt idx="11">
                  <c:v>76</c:v>
                </c:pt>
                <c:pt idx="12">
                  <c:v>77.599999999999994</c:v>
                </c:pt>
                <c:pt idx="13">
                  <c:v>76.8</c:v>
                </c:pt>
                <c:pt idx="14">
                  <c:v>77.8</c:v>
                </c:pt>
                <c:pt idx="15">
                  <c:v>78.7</c:v>
                </c:pt>
                <c:pt idx="16">
                  <c:v>72.900000000000006</c:v>
                </c:pt>
                <c:pt idx="17">
                  <c:v>75.8</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East Suffolk</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13134</c:v>
                </c:pt>
                <c:pt idx="1">
                  <c:v>13718</c:v>
                </c:pt>
                <c:pt idx="2">
                  <c:v>13993</c:v>
                </c:pt>
                <c:pt idx="3">
                  <c:v>14648</c:v>
                </c:pt>
                <c:pt idx="4">
                  <c:v>15566</c:v>
                </c:pt>
                <c:pt idx="5">
                  <c:v>15898</c:v>
                </c:pt>
                <c:pt idx="6">
                  <c:v>16059</c:v>
                </c:pt>
                <c:pt idx="7">
                  <c:v>16261</c:v>
                </c:pt>
                <c:pt idx="8">
                  <c:v>16856</c:v>
                </c:pt>
                <c:pt idx="9">
                  <c:v>17225</c:v>
                </c:pt>
                <c:pt idx="10">
                  <c:v>17739</c:v>
                </c:pt>
                <c:pt idx="11">
                  <c:v>18853</c:v>
                </c:pt>
                <c:pt idx="12">
                  <c:v>18871</c:v>
                </c:pt>
                <c:pt idx="13">
                  <c:v>19063</c:v>
                </c:pt>
                <c:pt idx="14">
                  <c:v>20020</c:v>
                </c:pt>
                <c:pt idx="15">
                  <c:v>20364</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East Suffolk</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#N/A</c:v>
                </c:pt>
                <c:pt idx="1">
                  <c:v>#N/A</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East Suffolk</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23</c:v>
                </c:pt>
                <c:pt idx="1">
                  <c:v>21.5</c:v>
                </c:pt>
                <c:pt idx="2">
                  <c:v>20.8</c:v>
                </c:pt>
                <c:pt idx="3">
                  <c:v>24.9</c:v>
                </c:pt>
                <c:pt idx="4">
                  <c:v>23.1</c:v>
                </c:pt>
                <c:pt idx="5">
                  <c:v>21.2</c:v>
                </c:pt>
                <c:pt idx="6">
                  <c:v>21.9</c:v>
                </c:pt>
                <c:pt idx="7">
                  <c:v>18.899999999999999</c:v>
                </c:pt>
                <c:pt idx="8">
                  <c:v>20.399999999999999</c:v>
                </c:pt>
                <c:pt idx="9">
                  <c:v>20.100000000000001</c:v>
                </c:pt>
                <c:pt idx="10">
                  <c:v>22.6</c:v>
                </c:pt>
                <c:pt idx="11">
                  <c:v>19.899999999999999</c:v>
                </c:pt>
                <c:pt idx="12">
                  <c:v>18.5</c:v>
                </c:pt>
                <c:pt idx="13">
                  <c:v>20.7</c:v>
                </c:pt>
                <c:pt idx="14">
                  <c:v>18.7</c:v>
                </c:pt>
                <c:pt idx="15">
                  <c:v>19.7</c:v>
                </c:pt>
                <c:pt idx="16">
                  <c:v>22.4</c:v>
                </c:pt>
                <c:pt idx="17">
                  <c:v>20.9</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East Suffolk</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28.200000000000003</c:v>
                </c:pt>
                <c:pt idx="1">
                  <c:v>28</c:v>
                </c:pt>
                <c:pt idx="2">
                  <c:v>30.699999999999996</c:v>
                </c:pt>
                <c:pt idx="3">
                  <c:v>25</c:v>
                </c:pt>
                <c:pt idx="4">
                  <c:v>14.899999999999991</c:v>
                </c:pt>
                <c:pt idx="5">
                  <c:v>20.9</c:v>
                </c:pt>
                <c:pt idx="6">
                  <c:v>23.700000000000003</c:v>
                </c:pt>
                <c:pt idx="7">
                  <c:v>29.700000000000003</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East Suffolk</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#N/A</c:v>
                </c:pt>
                <c:pt idx="1">
                  <c:v>#N/A</c:v>
                </c:pt>
                <c:pt idx="2">
                  <c:v>#N/A</c:v>
                </c:pt>
                <c:pt idx="3">
                  <c:v>#N/A</c:v>
                </c:pt>
                <c:pt idx="4">
                  <c:v>#N/A</c:v>
                </c:pt>
                <c:pt idx="5">
                  <c:v>#N/A</c:v>
                </c:pt>
                <c:pt idx="6">
                  <c:v>#N/A</c:v>
                </c:pt>
                <c:pt idx="7">
                  <c:v>#N/A</c:v>
                </c:pt>
                <c:pt idx="8">
                  <c:v>#N/A</c:v>
                </c:pt>
                <c:pt idx="9">
                  <c:v>#N/A</c:v>
                </c:pt>
                <c:pt idx="10">
                  <c:v>#N/A</c:v>
                </c:pt>
                <c:pt idx="11">
                  <c:v>#N/A</c:v>
                </c:pt>
                <c:pt idx="12">
                  <c:v>10.481783409960206</c:v>
                </c:pt>
                <c:pt idx="13">
                  <c:v>5.6068279872444196</c:v>
                </c:pt>
                <c:pt idx="14">
                  <c:v>4.7912087912087911</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East Suffolk</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50.1</c:v>
                </c:pt>
                <c:pt idx="1">
                  <c:v>49.5</c:v>
                </c:pt>
                <c:pt idx="2">
                  <c:v>45.699999999999996</c:v>
                </c:pt>
                <c:pt idx="3">
                  <c:v>46.8</c:v>
                </c:pt>
                <c:pt idx="4">
                  <c:v>42.2</c:v>
                </c:pt>
                <c:pt idx="5">
                  <c:v>51.099999999999994</c:v>
                </c:pt>
                <c:pt idx="6">
                  <c:v>56.1</c:v>
                </c:pt>
                <c:pt idx="7">
                  <c:v>53.6</c:v>
                </c:pt>
                <c:pt idx="8">
                  <c:v>53.900000000000006</c:v>
                </c:pt>
                <c:pt idx="9">
                  <c:v>58.599999999999994</c:v>
                </c:pt>
                <c:pt idx="10">
                  <c:v>50.599999999999994</c:v>
                </c:pt>
                <c:pt idx="11">
                  <c:v>50.3</c:v>
                </c:pt>
                <c:pt idx="12">
                  <c:v>50.099999999999994</c:v>
                </c:pt>
                <c:pt idx="13">
                  <c:v>48.1</c:v>
                </c:pt>
                <c:pt idx="14">
                  <c:v>50.599999999999994</c:v>
                </c:pt>
                <c:pt idx="15">
                  <c:v>56.8</c:v>
                </c:pt>
                <c:pt idx="16">
                  <c:v>48</c:v>
                </c:pt>
                <c:pt idx="17">
                  <c:v>57.999999999999993</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 employment rate for 16-64 year olds greater than that seen in England overall.  The gap however has narrowed.  The rate for East Suffolk has fluctuated over the years but is generally in line with or below the rural situation.</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The GDHI per head within East Suffolk from 2004 to 2019 increases at a similar rate to 'Rural as a Region', but slightly below that of England.</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No data was available for East Suffolk in either 2017 or 2018.</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East Suffolk's economic inactivity rate has generally been either in line with or above the rural situation.</a:t>
          </a:r>
          <a:endParaRPr lang="en-GB" sz="1100">
            <a:latin typeface="Avenir Next LT Pro" panose="020B0504020202020204" pitchFamily="34" charset="0"/>
          </a:endParaRP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East Suffolk, with an exception in 2018, is generally in line with the rural and England situations.</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Data for East Suffolk is only available from 2018 to 2020, thus a clear long term trend is not yet clear.</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East Suffolk in general has a lower proportion of employed people in skilled employment than seen for either England or 'Rural as a Region'.</a:t>
          </a:r>
          <a:endParaRPr lang="en-GB" sz="1100">
            <a:latin typeface="Avenir Next LT Pro" panose="020B0504020202020204" pitchFamily="34" charset="0"/>
          </a:endParaRPr>
        </a:p>
      </xdr:txBody>
    </xdr:sp>
    <xdr:clientData/>
  </xdr:twoCellAnchor>
  <xdr:twoCellAnchor>
    <xdr:from>
      <xdr:col>0</xdr:col>
      <xdr:colOff>617220</xdr:colOff>
      <xdr:row>20</xdr:row>
      <xdr:rowOff>640080</xdr:rowOff>
    </xdr:from>
    <xdr:to>
      <xdr:col>1</xdr:col>
      <xdr:colOff>2598420</xdr:colOff>
      <xdr:row>22</xdr:row>
      <xdr:rowOff>167640</xdr:rowOff>
    </xdr:to>
    <xdr:sp macro="" textlink="">
      <xdr:nvSpPr>
        <xdr:cNvPr id="20" name="TextBox 19">
          <a:extLst>
            <a:ext uri="{FF2B5EF4-FFF2-40B4-BE49-F238E27FC236}">
              <a16:creationId xmlns:a16="http://schemas.microsoft.com/office/drawing/2014/main" id="{822A5536-A7DD-496D-8429-00FAE62A214A}"/>
            </a:ext>
          </a:extLst>
        </xdr:cNvPr>
        <xdr:cNvSpPr txBox="1"/>
      </xdr:nvSpPr>
      <xdr:spPr>
        <a:xfrm>
          <a:off x="617220" y="756666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Data for East Suffolk is only available from 2018 to 2021, thus a clear long term trend in pay is not yet clear.</a:t>
          </a:r>
          <a:endParaRPr lang="en-GB" sz="1100">
            <a:latin typeface="Avenir Next LT Pro" panose="020B0504020202020204" pitchFamily="34" charset="0"/>
          </a:endParaRPr>
        </a:p>
      </xdr:txBody>
    </xdr:sp>
    <xdr:clientData/>
  </xdr:twoCellAnchor>
  <xdr:twoCellAnchor>
    <xdr:from>
      <xdr:col>0</xdr:col>
      <xdr:colOff>586740</xdr:colOff>
      <xdr:row>12</xdr:row>
      <xdr:rowOff>525780</xdr:rowOff>
    </xdr:from>
    <xdr:to>
      <xdr:col>1</xdr:col>
      <xdr:colOff>2567940</xdr:colOff>
      <xdr:row>14</xdr:row>
      <xdr:rowOff>30480</xdr:rowOff>
    </xdr:to>
    <xdr:sp macro="" textlink="">
      <xdr:nvSpPr>
        <xdr:cNvPr id="21" name="TextBox 20">
          <a:extLst>
            <a:ext uri="{FF2B5EF4-FFF2-40B4-BE49-F238E27FC236}">
              <a16:creationId xmlns:a16="http://schemas.microsoft.com/office/drawing/2014/main" id="{0907D03E-F9F8-4070-B7AA-8F270DEF0425}"/>
            </a:ext>
          </a:extLst>
        </xdr:cNvPr>
        <xdr:cNvSpPr txBox="1"/>
      </xdr:nvSpPr>
      <xdr:spPr>
        <a:xfrm>
          <a:off x="586740" y="351282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From 2004 to 2019, GVA per hour worked for East Suffolk roughly follows the path of 'Rural as a Region', moving ahead from 2007 onwards however.</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380</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East Suffolk</v>
      </c>
      <c r="G12" s="88" t="str">
        <f>IFERROR(VLOOKUP(F12,GVA!B244:B552,1,FALSE),VLOOKUP(F12,GVA!B6:C230,2,FALSE))</f>
        <v>East Suffolk</v>
      </c>
      <c r="H12" s="89" t="str">
        <f>IF(F12=G12,"",G12)</f>
        <v/>
      </c>
      <c r="I12" s="76">
        <f>IFERROR(VLOOKUP($F12,GVA!$B$7:$S$230,GVA!D$3,FALSE),VLOOKUP($F12,GVA!$B$244:$T$554,GVA!E$3,FALSE))</f>
        <v>23.01</v>
      </c>
      <c r="J12" s="77">
        <f>IFERROR(VLOOKUP($F12,GVA!$B$7:$S$230,GVA!E$3,FALSE),VLOOKUP($F12,GVA!$B$244:$T$554,GVA!F$3,FALSE))</f>
        <v>22.89</v>
      </c>
      <c r="K12" s="77">
        <f>IFERROR(VLOOKUP($F12,GVA!$B$7:$S$230,GVA!F$3,FALSE),VLOOKUP($F12,GVA!$B$244:$T$554,GVA!G$3,FALSE))</f>
        <v>24.28</v>
      </c>
      <c r="L12" s="77">
        <f>IFERROR(VLOOKUP($F12,GVA!$B$7:$S$230,GVA!G$3,FALSE),VLOOKUP($F12,GVA!$B$244:$T$554,GVA!H$3,FALSE))</f>
        <v>25.12</v>
      </c>
      <c r="M12" s="77">
        <f>IFERROR(VLOOKUP($F12,GVA!$B$7:$S$230,GVA!H$3,FALSE),VLOOKUP($F12,GVA!$B$244:$T$554,GVA!I$3,FALSE))</f>
        <v>25.72</v>
      </c>
      <c r="N12" s="77">
        <f>IFERROR(VLOOKUP($F12,GVA!$B$7:$S$230,GVA!I$3,FALSE),VLOOKUP($F12,GVA!$B$244:$T$554,GVA!J$3,FALSE))</f>
        <v>26</v>
      </c>
      <c r="O12" s="77">
        <f>IFERROR(VLOOKUP($F12,GVA!$B$7:$S$230,GVA!J$3,FALSE),VLOOKUP($F12,GVA!$B$244:$T$554,GVA!K$3,FALSE))</f>
        <v>26.28</v>
      </c>
      <c r="P12" s="77">
        <f>IFERROR(VLOOKUP($F12,GVA!$B$7:$S$230,GVA!K$3,FALSE),VLOOKUP($F12,GVA!$B$244:$T$554,GVA!L$3,FALSE))</f>
        <v>26.61</v>
      </c>
      <c r="Q12" s="77">
        <f>IFERROR(VLOOKUP($F12,GVA!$B$7:$S$230,GVA!L$3,FALSE),VLOOKUP($F12,GVA!$B$244:$T$554,GVA!M$3,FALSE))</f>
        <v>27.32</v>
      </c>
      <c r="R12" s="77">
        <f>IFERROR(VLOOKUP($F12,GVA!$B$7:$S$230,GVA!M$3,FALSE),VLOOKUP($F12,GVA!$B$244:$T$554,GVA!N$3,FALSE))</f>
        <v>28.06</v>
      </c>
      <c r="S12" s="77">
        <f>IFERROR(VLOOKUP($F12,GVA!$B$7:$S$230,GVA!N$3,FALSE),VLOOKUP($F12,GVA!$B$244:$T$554,GVA!O$3,FALSE))</f>
        <v>28.77</v>
      </c>
      <c r="T12" s="77">
        <f>IFERROR(VLOOKUP($F12,GVA!$B$7:$S$230,GVA!O$3,FALSE),VLOOKUP($F12,GVA!$B$244:$T$554,GVA!P$3,FALSE))</f>
        <v>29.24</v>
      </c>
      <c r="U12" s="77">
        <f>IFERROR(VLOOKUP($F12,GVA!$B$7:$S$230,GVA!P$3,FALSE),VLOOKUP($F12,GVA!$B$244:$T$554,GVA!Q$3,FALSE))</f>
        <v>29.71</v>
      </c>
      <c r="V12" s="77">
        <f>IFERROR(VLOOKUP($F12,GVA!$B$7:$S$230,GVA!Q$3,FALSE),VLOOKUP($F12,GVA!$B$244:$T$554,GVA!R$3,FALSE))</f>
        <v>30.34</v>
      </c>
      <c r="W12" s="77">
        <f>IFERROR(VLOOKUP($F12,GVA!$B$7:$S$230,GVA!R$3,FALSE),VLOOKUP($F12,GVA!$B$244:$T$554,GVA!S$3,FALSE))</f>
        <v>30.95</v>
      </c>
      <c r="X12" s="77">
        <f>IFERROR(VLOOKUP($F12,GVA!$B$7:$S$230,GVA!S$3,FALSE),VLOOKUP($F12,GVA!$B$244:$T$554,GVA!T$3,FALSE))</f>
        <v>31.38</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East Suffolk to Rural as a Region</v>
      </c>
      <c r="G15" s="122"/>
      <c r="H15" s="123"/>
      <c r="I15" s="74">
        <f>100*((I12-I13)/I13)</f>
        <v>-2.2519811669034606</v>
      </c>
      <c r="J15" s="74">
        <f t="shared" ref="J15:X15" si="0">100*((J12-J13)/J13)</f>
        <v>-2.4910237945513924</v>
      </c>
      <c r="K15" s="74">
        <f t="shared" si="0"/>
        <v>-9.8455570087192926E-2</v>
      </c>
      <c r="L15" s="74">
        <f t="shared" si="0"/>
        <v>1.1330304250301757</v>
      </c>
      <c r="M15" s="74">
        <f t="shared" si="0"/>
        <v>1.8023494154733588</v>
      </c>
      <c r="N15" s="74">
        <f t="shared" si="0"/>
        <v>2.0699066695954089</v>
      </c>
      <c r="O15" s="74">
        <f t="shared" si="0"/>
        <v>1.8994908533630332</v>
      </c>
      <c r="P15" s="74">
        <f t="shared" si="0"/>
        <v>1.6632782545811922</v>
      </c>
      <c r="Q15" s="74">
        <f t="shared" si="0"/>
        <v>2.2810536167936775</v>
      </c>
      <c r="R15" s="74">
        <f t="shared" si="0"/>
        <v>3.2607409938622411</v>
      </c>
      <c r="S15" s="74">
        <f t="shared" si="0"/>
        <v>4.1461428072760746</v>
      </c>
      <c r="T15" s="74">
        <f t="shared" si="0"/>
        <v>3.8791426299673595</v>
      </c>
      <c r="U15" s="74">
        <f t="shared" si="0"/>
        <v>3.0272756170762882</v>
      </c>
      <c r="V15" s="74">
        <f t="shared" si="0"/>
        <v>2.4279082852722009</v>
      </c>
      <c r="W15" s="74">
        <f t="shared" si="0"/>
        <v>2.3668242974536926</v>
      </c>
      <c r="X15" s="74">
        <f t="shared" si="0"/>
        <v>2.7124548476216619</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East Suffolk</v>
      </c>
      <c r="G20" s="88"/>
      <c r="H20" s="89"/>
      <c r="I20" s="80" t="e">
        <f>IF(VLOOKUP($F20,PAY!$A$11:$AE$349,4,FALSE)="-",#N/A,VLOOKUP($F20,PAY!$A$11:$AE$349,4,FALSE))</f>
        <v>#N/A</v>
      </c>
      <c r="J20" s="80" t="e">
        <f>IF(VLOOKUP($F20,PAY!$A$11:$AE$349,6,FALSE)="-",#N/A,VLOOKUP($F20,PAY!$A$11:$AE$349,6,FALSE))</f>
        <v>#N/A</v>
      </c>
      <c r="K20" s="80" t="e">
        <f>IF(VLOOKUP($F20,PAY!$A$11:$AE$349,8,FALSE)="-",#N/A,VLOOKUP($F20,PAY!$A$11:$AE$349,8,FALSE))</f>
        <v>#N/A</v>
      </c>
      <c r="L20" s="80" t="e">
        <f>IF(VLOOKUP($F20,PAY!$A$11:$AE$349,10,FALSE)="-",#N/A,VLOOKUP($F20,PAY!$A$11:$AE$349,10,FALSE))</f>
        <v>#N/A</v>
      </c>
      <c r="M20" s="80" t="e">
        <f>IF(VLOOKUP($F20,PAY!$A$11:$AE$349,12,FALSE)="-",#N/A,VLOOKUP($F20,PAY!$A$11:$AE$349,12,FALSE))</f>
        <v>#N/A</v>
      </c>
      <c r="N20" s="80" t="e">
        <f>IF(VLOOKUP($F20,PAY!$A$11:$AE$349,14,FALSE)="-",#N/A,VLOOKUP($F20,PAY!$A$11:$AE$349,14,FALSE))</f>
        <v>#N/A</v>
      </c>
      <c r="O20" s="80" t="e">
        <f>IF(VLOOKUP($F20,PAY!$A$11:$AE$349,16,FALSE)="-",#N/A,VLOOKUP($F20,PAY!$A$11:$AE$349,16,FALSE))</f>
        <v>#N/A</v>
      </c>
      <c r="P20" s="80" t="e">
        <f>IF(VLOOKUP($F20,PAY!$A$11:$AE$349,18,FALSE)="-",#N/A,VLOOKUP($F20,PAY!$A$11:$AE$349,18,FALSE))</f>
        <v>#N/A</v>
      </c>
      <c r="Q20" s="80" t="e">
        <f>IF(VLOOKUP($F20,PAY!$A$11:$AE$349,20,FALSE)="-",#N/A,VLOOKUP($F20,PAY!$A$11:$AE$349,20,FALSE))</f>
        <v>#N/A</v>
      </c>
      <c r="R20" s="80" t="e">
        <f>IF(VLOOKUP($F20,PAY!$A$11:$AE$349,22,FALSE)="-",#N/A,VLOOKUP($F20,PAY!$A$11:$AE$349,22,FALSE))</f>
        <v>#N/A</v>
      </c>
      <c r="S20" s="80">
        <f>IF(VLOOKUP($F20,PAY!$A$11:$AE$349,24,FALSE)="-",#N/A,VLOOKUP($F20,PAY!$A$11:$AE$349,24,FALSE))</f>
        <v>533.6</v>
      </c>
      <c r="T20" s="80">
        <f>IF(VLOOKUP($F20,PAY!$A$11:$AE$349,26,FALSE)="-",#N/A,VLOOKUP($F20,PAY!$A$11:$AE$349,26,FALSE))</f>
        <v>566.9</v>
      </c>
      <c r="U20" s="80">
        <f>IF(VLOOKUP($F20,PAY!$A$11:$AE$349,28,FALSE)="-",#N/A,VLOOKUP($F20,PAY!$A$11:$AE$349,28,FALSE))</f>
        <v>537.6</v>
      </c>
      <c r="V20" s="80">
        <f>IF(VLOOKUP($F20,PAY!$A$11:$AE$349,30,FALSE)="-",#N/A,VLOOKUP($F20,PAY!$A$11:$AE$349,30,FALSE))</f>
        <v>549.5</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East Suffolk to Rural as a Region</v>
      </c>
      <c r="G23" s="122"/>
      <c r="H23" s="123"/>
      <c r="I23" s="74" t="e">
        <f>100*((I20-I21)/I21)</f>
        <v>#N/A</v>
      </c>
      <c r="J23" s="74" t="e">
        <f t="shared" ref="J23:V23" si="2">100*((J20-J21)/J21)</f>
        <v>#N/A</v>
      </c>
      <c r="K23" s="74" t="e">
        <f t="shared" si="2"/>
        <v>#N/A</v>
      </c>
      <c r="L23" s="74" t="e">
        <f t="shared" si="2"/>
        <v>#N/A</v>
      </c>
      <c r="M23" s="74" t="e">
        <f t="shared" si="2"/>
        <v>#N/A</v>
      </c>
      <c r="N23" s="74" t="e">
        <f t="shared" si="2"/>
        <v>#N/A</v>
      </c>
      <c r="O23" s="74" t="e">
        <f t="shared" si="2"/>
        <v>#N/A</v>
      </c>
      <c r="P23" s="74" t="e">
        <f t="shared" si="2"/>
        <v>#N/A</v>
      </c>
      <c r="Q23" s="74" t="e">
        <f t="shared" si="2"/>
        <v>#N/A</v>
      </c>
      <c r="R23" s="74" t="e">
        <f t="shared" si="2"/>
        <v>#N/A</v>
      </c>
      <c r="S23" s="74">
        <f t="shared" si="2"/>
        <v>3.7273397514158715</v>
      </c>
      <c r="T23" s="74">
        <f t="shared" si="2"/>
        <v>6.2209601902267924</v>
      </c>
      <c r="U23" s="74">
        <f t="shared" si="2"/>
        <v>1.2337500283595053</v>
      </c>
      <c r="V23" s="74">
        <f t="shared" si="2"/>
        <v>-2.6148172980221571</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East Suffolk</v>
      </c>
      <c r="G28" s="88"/>
      <c r="H28" s="89"/>
      <c r="I28" s="76">
        <f>VLOOKUP($F28,EMPLOYMENT!$A$6:$BW$345,6,FALSE)</f>
        <v>75</v>
      </c>
      <c r="J28" s="77">
        <f>VLOOKUP($F28,EMPLOYMENT!$A$6:$BW$345,10,FALSE)</f>
        <v>75.5</v>
      </c>
      <c r="K28" s="77">
        <f>VLOOKUP($F28,EMPLOYMENT!$A$6:$BW$345,14,FALSE)</f>
        <v>74.2</v>
      </c>
      <c r="L28" s="77">
        <f>VLOOKUP($F28,EMPLOYMENT!$A$6:$BW$345,18,FALSE)</f>
        <v>71.5</v>
      </c>
      <c r="M28" s="77">
        <f>VLOOKUP($F28,EMPLOYMENT!$A$6:$BW$345,22,FALSE)</f>
        <v>73.5</v>
      </c>
      <c r="N28" s="77">
        <f>VLOOKUP($F28,EMPLOYMENT!$A$6:$BW$345,26,FALSE)</f>
        <v>74.8</v>
      </c>
      <c r="O28" s="77">
        <f>VLOOKUP($F28,EMPLOYMENT!$A$6:$BW$345,30,FALSE)</f>
        <v>73.3</v>
      </c>
      <c r="P28" s="77">
        <f>VLOOKUP($F28,EMPLOYMENT!$A$6:$BW$345,34,FALSE)</f>
        <v>76.7</v>
      </c>
      <c r="Q28" s="77">
        <f>VLOOKUP($F28,EMPLOYMENT!$A$6:$BW$345,38,FALSE)</f>
        <v>73.7</v>
      </c>
      <c r="R28" s="77">
        <f>VLOOKUP($F28,EMPLOYMENT!$A$6:$BW$345,42,FALSE)</f>
        <v>73.2</v>
      </c>
      <c r="S28" s="77">
        <f>VLOOKUP($F28,EMPLOYMENT!$A$6:$BW$345,46,FALSE)</f>
        <v>72.400000000000006</v>
      </c>
      <c r="T28" s="77">
        <f>VLOOKUP($F28,EMPLOYMENT!$A$6:$BW$345,50,FALSE)</f>
        <v>76</v>
      </c>
      <c r="U28" s="77">
        <f>VLOOKUP($F28,EMPLOYMENT!$A$6:$BW$345,54,FALSE)</f>
        <v>77.599999999999994</v>
      </c>
      <c r="V28" s="77">
        <f>VLOOKUP($F28,EMPLOYMENT!$A$6:$BW$345,58,FALSE)</f>
        <v>76.8</v>
      </c>
      <c r="W28" s="77">
        <f>VLOOKUP($F28,EMPLOYMENT!$A$6:$BW$345,62,FALSE)</f>
        <v>77.8</v>
      </c>
      <c r="X28" s="77">
        <f>VLOOKUP($F28,EMPLOYMENT!$A$6:$BW$345,66,FALSE)</f>
        <v>78.7</v>
      </c>
      <c r="Y28" s="77">
        <f>VLOOKUP($F28,EMPLOYMENT!$A$6:$BW$345,70,FALSE)</f>
        <v>72.900000000000006</v>
      </c>
      <c r="Z28" s="77">
        <f>VLOOKUP($F28,EMPLOYMENT!$A$6:$BW$345,74,FALSE)</f>
        <v>75.8</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England"</f>
        <v>% Gap - East Suffolk to England</v>
      </c>
      <c r="G31" s="122"/>
      <c r="H31" s="123"/>
      <c r="I31" s="74">
        <f>(I28-I29)</f>
        <v>-1.1113419194017382</v>
      </c>
      <c r="J31" s="74">
        <f t="shared" ref="J31:Z31" si="4">(J28-J29)</f>
        <v>-0.81297546668295695</v>
      </c>
      <c r="K31" s="74">
        <f t="shared" si="4"/>
        <v>-1.6731888994867603</v>
      </c>
      <c r="L31" s="74">
        <f t="shared" si="4"/>
        <v>-4.1404683026278377</v>
      </c>
      <c r="M31" s="74">
        <f t="shared" si="4"/>
        <v>-2.2355243733317423</v>
      </c>
      <c r="N31" s="74">
        <f t="shared" si="4"/>
        <v>0.29046015712681594</v>
      </c>
      <c r="O31" s="74">
        <f t="shared" si="4"/>
        <v>-0.24713313896987188</v>
      </c>
      <c r="P31" s="74">
        <f t="shared" si="4"/>
        <v>2.9657045967223894</v>
      </c>
      <c r="Q31" s="74">
        <f t="shared" si="4"/>
        <v>-0.33315747546257057</v>
      </c>
      <c r="R31" s="74">
        <f t="shared" si="4"/>
        <v>-1.5444749299002041</v>
      </c>
      <c r="S31" s="74">
        <f t="shared" si="4"/>
        <v>-3.7088603400756028</v>
      </c>
      <c r="T31" s="74">
        <f t="shared" si="4"/>
        <v>-1.1905319756090194</v>
      </c>
      <c r="U31" s="74">
        <f t="shared" si="4"/>
        <v>0.62836751829195236</v>
      </c>
      <c r="V31" s="74">
        <f t="shared" si="4"/>
        <v>-1.2327868852459005</v>
      </c>
      <c r="W31" s="74">
        <f t="shared" si="4"/>
        <v>-0.24815689341414782</v>
      </c>
      <c r="X31" s="74">
        <f t="shared" si="4"/>
        <v>0.10870062104329747</v>
      </c>
      <c r="Y31" s="74">
        <f t="shared" si="4"/>
        <v>-4.1143462961291988</v>
      </c>
      <c r="Z31" s="74">
        <f t="shared" si="4"/>
        <v>-0.35575807787904523</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East Suffolk</v>
      </c>
      <c r="G36" s="88" t="str">
        <f>IFERROR(VLOOKUP(F36,GDHI!B338:C574,2,FALSE),VLOOKUP(F36,GDHI!C3:C336,1,FALSE))</f>
        <v>East Suffolk</v>
      </c>
      <c r="H36" s="89" t="str">
        <f>IF(F36=G36,"",G36)</f>
        <v/>
      </c>
      <c r="I36" s="83">
        <f>IFERROR(VLOOKUP($F36,GDHI!$B$338:$U$574,GDHI!G$578,FALSE),VLOOKUP($F36,GDHI!$C$3:$U$336,GDHI!F$578,FALSE))</f>
        <v>13134</v>
      </c>
      <c r="J36" s="84">
        <f>IFERROR(VLOOKUP($F36,GDHI!$B$338:$U$574,GDHI!H$578,FALSE),VLOOKUP($F36,GDHI!$C$3:$U$336,GDHI!G$578,FALSE))</f>
        <v>13718</v>
      </c>
      <c r="K36" s="84">
        <f>IFERROR(VLOOKUP($F36,GDHI!$B$338:$U$574,GDHI!I$578,FALSE),VLOOKUP($F36,GDHI!$C$3:$U$336,GDHI!H$578,FALSE))</f>
        <v>13993</v>
      </c>
      <c r="L36" s="84">
        <f>IFERROR(VLOOKUP($F36,GDHI!$B$338:$U$574,GDHI!J$578,FALSE),VLOOKUP($F36,GDHI!$C$3:$U$336,GDHI!I$578,FALSE))</f>
        <v>14648</v>
      </c>
      <c r="M36" s="84">
        <f>IFERROR(VLOOKUP($F36,GDHI!$B$338:$U$574,GDHI!K$578,FALSE),VLOOKUP($F36,GDHI!$C$3:$U$336,GDHI!J$578,FALSE))</f>
        <v>15566</v>
      </c>
      <c r="N36" s="84">
        <f>IFERROR(VLOOKUP($F36,GDHI!$B$338:$U$574,GDHI!L$578,FALSE),VLOOKUP($F36,GDHI!$C$3:$U$336,GDHI!K$578,FALSE))</f>
        <v>15898</v>
      </c>
      <c r="O36" s="84">
        <f>IFERROR(VLOOKUP($F36,GDHI!$B$338:$U$574,GDHI!M$578,FALSE),VLOOKUP($F36,GDHI!$C$3:$U$336,GDHI!L$578,FALSE))</f>
        <v>16059</v>
      </c>
      <c r="P36" s="84">
        <f>IFERROR(VLOOKUP($F36,GDHI!$B$338:$U$574,GDHI!N$578,FALSE),VLOOKUP($F36,GDHI!$C$3:$U$336,GDHI!M$578,FALSE))</f>
        <v>16261</v>
      </c>
      <c r="Q36" s="84">
        <f>IFERROR(VLOOKUP($F36,GDHI!$B$338:$U$574,GDHI!O$578,FALSE),VLOOKUP($F36,GDHI!$C$3:$U$336,GDHI!N$578,FALSE))</f>
        <v>16856</v>
      </c>
      <c r="R36" s="84">
        <f>IFERROR(VLOOKUP($F36,GDHI!$B$338:$U$574,GDHI!P$578,FALSE),VLOOKUP($F36,GDHI!$C$3:$U$336,GDHI!O$578,FALSE))</f>
        <v>17225</v>
      </c>
      <c r="S36" s="84">
        <f>IFERROR(VLOOKUP($F36,GDHI!$B$338:$U$574,GDHI!Q$578,FALSE),VLOOKUP($F36,GDHI!$C$3:$U$336,GDHI!P$578,FALSE))</f>
        <v>17739</v>
      </c>
      <c r="T36" s="84">
        <f>IFERROR(VLOOKUP($F36,GDHI!$B$338:$U$574,GDHI!R$578,FALSE),VLOOKUP($F36,GDHI!$C$3:$U$336,GDHI!Q$578,FALSE))</f>
        <v>18853</v>
      </c>
      <c r="U36" s="84">
        <f>IFERROR(VLOOKUP($F36,GDHI!$B$338:$U$574,GDHI!S$578,FALSE),VLOOKUP($F36,GDHI!$C$3:$U$336,GDHI!R$578,FALSE))</f>
        <v>18871</v>
      </c>
      <c r="V36" s="84">
        <f>IFERROR(VLOOKUP($F36,GDHI!$B$338:$U$574,GDHI!T$578,FALSE),VLOOKUP($F36,GDHI!$C$3:$U$336,GDHI!S$578,FALSE))</f>
        <v>19063</v>
      </c>
      <c r="W36" s="84">
        <f>IFERROR(VLOOKUP($F36,GDHI!$B$338:$U$574,GDHI!U$578,FALSE),VLOOKUP($F36,GDHI!$C$3:$U$336,GDHI!T$578,FALSE))</f>
        <v>20020</v>
      </c>
      <c r="X36" s="84">
        <f>IFERROR(VLOOKUP($F36,GDHI!$B$338:$U$574,GDHI!V$578,FALSE),VLOOKUP($F36,GDHI!$C$3:$U$336,GDHI!U$578,FALSE))</f>
        <v>20364</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East Suffolk to Rural as a Region</v>
      </c>
      <c r="G39" s="122"/>
      <c r="H39" s="123"/>
      <c r="I39" s="74">
        <f>100*((I36-I37)/I37)</f>
        <v>-10.710765151772664</v>
      </c>
      <c r="J39" s="74">
        <f t="shared" ref="J39:X39" si="6">100*((J36-J37)/J37)</f>
        <v>-10.58206026161634</v>
      </c>
      <c r="K39" s="74">
        <f t="shared" si="6"/>
        <v>-12.127335565638052</v>
      </c>
      <c r="L39" s="74">
        <f t="shared" si="6"/>
        <v>-11.589557434755529</v>
      </c>
      <c r="M39" s="74">
        <f t="shared" si="6"/>
        <v>-8.7753423338633283</v>
      </c>
      <c r="N39" s="74">
        <f t="shared" si="6"/>
        <v>-8.0664048382044733</v>
      </c>
      <c r="O39" s="74">
        <f t="shared" si="6"/>
        <v>-8.2757800042837815</v>
      </c>
      <c r="P39" s="74">
        <f t="shared" si="6"/>
        <v>-8.6463118076195578</v>
      </c>
      <c r="Q39" s="74">
        <f t="shared" si="6"/>
        <v>-8.2234987107638506</v>
      </c>
      <c r="R39" s="74">
        <f t="shared" si="6"/>
        <v>-8.7365989008528437</v>
      </c>
      <c r="S39" s="74">
        <f t="shared" si="6"/>
        <v>-8.5431669579019243</v>
      </c>
      <c r="T39" s="74">
        <f t="shared" si="6"/>
        <v>-7.846950425428652</v>
      </c>
      <c r="U39" s="74">
        <f t="shared" si="6"/>
        <v>-8.5038199310588514</v>
      </c>
      <c r="V39" s="74">
        <f t="shared" si="6"/>
        <v>-9.0743801746748201</v>
      </c>
      <c r="W39" s="74">
        <f t="shared" si="6"/>
        <v>-8.3412273711818461</v>
      </c>
      <c r="X39" s="74">
        <f t="shared" si="6"/>
        <v>-8.5386021597939621</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East Suffolk</v>
      </c>
      <c r="G44" s="88"/>
      <c r="H44" s="89"/>
      <c r="I44" s="76" t="e">
        <f>VLOOKUP($F44,'LOW PAID'!$A$9:$N$444,6,FALSE)</f>
        <v>#N/A</v>
      </c>
      <c r="J44" s="77" t="e">
        <f>VLOOKUP($F44,'LOW PAID'!$P$9:$W$444,6,FALSE)</f>
        <v>#N/A</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East Suffolk to Rural as a Region</v>
      </c>
      <c r="G47" s="122"/>
      <c r="H47" s="123"/>
      <c r="I47" s="74" t="e">
        <f>(I44-I45)</f>
        <v>#N/A</v>
      </c>
      <c r="J47" s="74" t="e">
        <f>(J44-J45)</f>
        <v>#N/A</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East Suffolk</v>
      </c>
      <c r="G52" s="88"/>
      <c r="H52" s="89"/>
      <c r="I52" s="76">
        <f>VLOOKUP($F52,INACTIVITY!$A$6:$BW$345,6,FALSE)</f>
        <v>23</v>
      </c>
      <c r="J52" s="77">
        <f>VLOOKUP($F52,INACTIVITY!$A$6:$BW$345,10,FALSE)</f>
        <v>21.5</v>
      </c>
      <c r="K52" s="77">
        <f>VLOOKUP($F52,INACTIVITY!$A$6:$BW$345,14,FALSE)</f>
        <v>20.8</v>
      </c>
      <c r="L52" s="77">
        <f>VLOOKUP($F52,INACTIVITY!$A$6:$BW$345,18,FALSE)</f>
        <v>24.9</v>
      </c>
      <c r="M52" s="77">
        <f>VLOOKUP($F52,INACTIVITY!$A$6:$BW$345,22,FALSE)</f>
        <v>23.1</v>
      </c>
      <c r="N52" s="77">
        <f>VLOOKUP($F52,INACTIVITY!$A$6:$BW$345,26,FALSE)</f>
        <v>21.2</v>
      </c>
      <c r="O52" s="77">
        <f>VLOOKUP($F52,INACTIVITY!$A$6:$BW$345,30,FALSE)</f>
        <v>21.9</v>
      </c>
      <c r="P52" s="77">
        <f>VLOOKUP($F52,INACTIVITY!$A$6:$BW$345,34,FALSE)</f>
        <v>18.899999999999999</v>
      </c>
      <c r="Q52" s="77">
        <f>VLOOKUP($F52,INACTIVITY!$A$6:$BW$345,38,FALSE)</f>
        <v>20.399999999999999</v>
      </c>
      <c r="R52" s="77">
        <f>VLOOKUP($F52,INACTIVITY!$A$6:$BW$345,42,FALSE)</f>
        <v>20.100000000000001</v>
      </c>
      <c r="S52" s="77">
        <f>VLOOKUP($F52,INACTIVITY!$A$6:$BW$345,46,FALSE)</f>
        <v>22.6</v>
      </c>
      <c r="T52" s="77">
        <f>VLOOKUP($F52,INACTIVITY!$A$6:$BW$345,50,FALSE)</f>
        <v>19.899999999999999</v>
      </c>
      <c r="U52" s="77">
        <f>VLOOKUP($F52,INACTIVITY!$A$6:$BW$345,54,FALSE)</f>
        <v>18.5</v>
      </c>
      <c r="V52" s="77">
        <f>VLOOKUP($F52,INACTIVITY!$A$6:$BW$345,58,FALSE)</f>
        <v>20.7</v>
      </c>
      <c r="W52" s="77">
        <f>VLOOKUP($F52,INACTIVITY!$A$6:$BW$345,62,FALSE)</f>
        <v>18.7</v>
      </c>
      <c r="X52" s="77">
        <f>VLOOKUP($F52,INACTIVITY!$A$6:$BW$345,66,FALSE)</f>
        <v>19.7</v>
      </c>
      <c r="Y52" s="77">
        <f>VLOOKUP($F52,INACTIVITY!$A$6:$BW$345,70,FALSE)</f>
        <v>22.4</v>
      </c>
      <c r="Z52" s="77">
        <f>VLOOKUP($F52,INACTIVITY!$A$6:$BW$345,74,FALSE)</f>
        <v>20.9</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East Suffolk to Rural as a Region</v>
      </c>
      <c r="G55" s="122"/>
      <c r="H55" s="123"/>
      <c r="I55" s="74">
        <f>(I52-I53)</f>
        <v>1.6043554283897627</v>
      </c>
      <c r="J55" s="74">
        <f t="shared" ref="J55:Z55" si="10">(J52-J53)</f>
        <v>0.49147727272727337</v>
      </c>
      <c r="K55" s="74">
        <f t="shared" si="10"/>
        <v>-6.2465393458776219E-2</v>
      </c>
      <c r="L55" s="74">
        <f t="shared" si="10"/>
        <v>3.5859346684633593</v>
      </c>
      <c r="M55" s="74">
        <f t="shared" si="10"/>
        <v>2.2649976891079966</v>
      </c>
      <c r="N55" s="74">
        <f t="shared" si="10"/>
        <v>0.26685624207955883</v>
      </c>
      <c r="O55" s="74">
        <f t="shared" si="10"/>
        <v>0.2080628724948248</v>
      </c>
      <c r="P55" s="74">
        <f t="shared" si="10"/>
        <v>-2.5942457807534502</v>
      </c>
      <c r="Q55" s="74">
        <f t="shared" si="10"/>
        <v>-0.7825487944890952</v>
      </c>
      <c r="R55" s="74">
        <f t="shared" si="10"/>
        <v>-0.67459309743876972</v>
      </c>
      <c r="S55" s="74">
        <f t="shared" si="10"/>
        <v>2.3267895440276014</v>
      </c>
      <c r="T55" s="74">
        <f t="shared" si="10"/>
        <v>0.20380531659304069</v>
      </c>
      <c r="U55" s="74">
        <f t="shared" si="10"/>
        <v>-1.3524293470694708</v>
      </c>
      <c r="V55" s="74">
        <f t="shared" si="10"/>
        <v>1.4467226657196228</v>
      </c>
      <c r="W55" s="74">
        <f t="shared" si="10"/>
        <v>-0.47695600918284953</v>
      </c>
      <c r="X55" s="74">
        <f t="shared" si="10"/>
        <v>0.84793505063506913</v>
      </c>
      <c r="Y55" s="74">
        <f t="shared" si="10"/>
        <v>2.6274172781285365</v>
      </c>
      <c r="Z55" s="74">
        <f t="shared" si="10"/>
        <v>-0.18517977563007193</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East Suffolk</v>
      </c>
      <c r="G60" s="88"/>
      <c r="H60" s="89"/>
      <c r="I60" s="76">
        <f>VLOOKUP($F60,DISABILITY!$A$718:$I$1052,DISABILITY!B$1053,FALSE)</f>
        <v>28.200000000000003</v>
      </c>
      <c r="J60" s="77">
        <f>VLOOKUP($F60,DISABILITY!$A$718:$I$1052,DISABILITY!C$1053,FALSE)</f>
        <v>28</v>
      </c>
      <c r="K60" s="77">
        <f>VLOOKUP($F60,DISABILITY!$A$718:$I$1052,DISABILITY!D$1053,FALSE)</f>
        <v>30.699999999999996</v>
      </c>
      <c r="L60" s="77">
        <f>VLOOKUP($F60,DISABILITY!$A$718:$I$1052,DISABILITY!E$1053,FALSE)</f>
        <v>25</v>
      </c>
      <c r="M60" s="77">
        <f>VLOOKUP($F60,DISABILITY!$A$718:$I$1052,DISABILITY!F$1053,FALSE)</f>
        <v>14.899999999999991</v>
      </c>
      <c r="N60" s="77">
        <f>VLOOKUP($F60,DISABILITY!$A$718:$I$1052,DISABILITY!G$1053,FALSE)</f>
        <v>20.9</v>
      </c>
      <c r="O60" s="77">
        <f>VLOOKUP($F60,DISABILITY!$A$718:$I$1052,DISABILITY!H$1053,FALSE)</f>
        <v>23.700000000000003</v>
      </c>
      <c r="P60" s="77">
        <f>VLOOKUP($F60,DISABILITY!$A$718:$I$1052,DISABILITY!I$1053,FALSE)</f>
        <v>29.700000000000003</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East Suffolk to Rural as a Region</v>
      </c>
      <c r="G63" s="122"/>
      <c r="H63" s="123"/>
      <c r="I63" s="74">
        <f>(I60-I61)</f>
        <v>0.77984345935275456</v>
      </c>
      <c r="J63" s="74">
        <f t="shared" ref="J63:P63" si="12">(J60-J61)</f>
        <v>0.68095559294881269</v>
      </c>
      <c r="K63" s="74">
        <f t="shared" si="12"/>
        <v>2.5808716385017902</v>
      </c>
      <c r="L63" s="74">
        <f t="shared" si="12"/>
        <v>-0.99093453899667594</v>
      </c>
      <c r="M63" s="74">
        <f t="shared" si="12"/>
        <v>-10.575225818666127</v>
      </c>
      <c r="N63" s="74">
        <f t="shared" si="12"/>
        <v>-4.6312476854419842</v>
      </c>
      <c r="O63" s="74">
        <f t="shared" si="12"/>
        <v>-9.7222287996942214E-2</v>
      </c>
      <c r="P63" s="74">
        <f t="shared" si="12"/>
        <v>4.345822069657828</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East Suffolk</v>
      </c>
      <c r="G68" s="88"/>
      <c r="H68" s="89"/>
      <c r="I68" s="76" t="e">
        <f>VLOOKUP($F68,'WORKLESS HOUSEHOLDS'!$DW$4:$EC$397,7,FALSE)</f>
        <v>#N/A</v>
      </c>
      <c r="J68" s="77" t="e">
        <f>VLOOKUP($F68,'WORKLESS HOUSEHOLDS'!$DN$4:$DT$397,7,FALSE)</f>
        <v>#N/A</v>
      </c>
      <c r="K68" s="77" t="e">
        <f>VLOOKUP($F68,'WORKLESS HOUSEHOLDS'!$DE$4:$DK$397,7,FALSE)</f>
        <v>#N/A</v>
      </c>
      <c r="L68" s="77" t="e">
        <f>VLOOKUP($F68,'WORKLESS HOUSEHOLDS'!$CV$4:$DB$397,7,FALSE)</f>
        <v>#N/A</v>
      </c>
      <c r="M68" s="77" t="e">
        <f>VLOOKUP($F68,'WORKLESS HOUSEHOLDS'!$CM$4:$CS$397,7,FALSE)</f>
        <v>#N/A</v>
      </c>
      <c r="N68" s="77" t="e">
        <f>VLOOKUP($F68,'WORKLESS HOUSEHOLDS'!$CD$4:$CJ$397,7,FALSE)</f>
        <v>#N/A</v>
      </c>
      <c r="O68" s="77" t="e">
        <f>VLOOKUP($F68,'WORKLESS HOUSEHOLDS'!$BU$4:$CA$397,7,FALSE)</f>
        <v>#N/A</v>
      </c>
      <c r="P68" s="77" t="e">
        <f>VLOOKUP($F68,'WORKLESS HOUSEHOLDS'!$BL$4:$BR$397,7,FALSE)</f>
        <v>#N/A</v>
      </c>
      <c r="Q68" s="77" t="e">
        <f>VLOOKUP($F68,'WORKLESS HOUSEHOLDS'!$BC$4:$BI$397,7,FALSE)</f>
        <v>#N/A</v>
      </c>
      <c r="R68" s="77" t="e">
        <f>VLOOKUP($F68,'WORKLESS HOUSEHOLDS'!$AT$4:$AZ$397,7,FALSE)</f>
        <v>#N/A</v>
      </c>
      <c r="S68" s="77" t="e">
        <f>VLOOKUP($F68,'WORKLESS HOUSEHOLDS'!$AK$4:$AQ$397,7,FALSE)</f>
        <v>#N/A</v>
      </c>
      <c r="T68" s="77" t="e">
        <f>VLOOKUP($F68,'WORKLESS HOUSEHOLDS'!$AB$4:$AH$397,7,FALSE)</f>
        <v>#N/A</v>
      </c>
      <c r="U68" s="77">
        <f>VLOOKUP($F68,'WORKLESS HOUSEHOLDS'!$S$4:$Y$397,7,FALSE)</f>
        <v>10.481783409960206</v>
      </c>
      <c r="V68" s="77">
        <f>VLOOKUP($F68,'WORKLESS HOUSEHOLDS'!$J$4:$P$397,7,FALSE)</f>
        <v>5.6068279872444196</v>
      </c>
      <c r="W68" s="77">
        <f>VLOOKUP($F68,'WORKLESS HOUSEHOLDS'!$B$4:$H$397,7,FALSE)</f>
        <v>4.7912087912087911</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East Suffolk to Rural as a Region</v>
      </c>
      <c r="G71" s="122"/>
      <c r="H71" s="123"/>
      <c r="I71" s="74" t="e">
        <f>(I68-I69)</f>
        <v>#N/A</v>
      </c>
      <c r="J71" s="74" t="e">
        <f t="shared" ref="J71:W71" si="14">(J68-J69)</f>
        <v>#N/A</v>
      </c>
      <c r="K71" s="74" t="e">
        <f t="shared" si="14"/>
        <v>#N/A</v>
      </c>
      <c r="L71" s="74" t="e">
        <f t="shared" si="14"/>
        <v>#N/A</v>
      </c>
      <c r="M71" s="74" t="e">
        <f t="shared" si="14"/>
        <v>#N/A</v>
      </c>
      <c r="N71" s="74" t="e">
        <f t="shared" si="14"/>
        <v>#N/A</v>
      </c>
      <c r="O71" s="74" t="e">
        <f t="shared" si="14"/>
        <v>#N/A</v>
      </c>
      <c r="P71" s="74" t="e">
        <f t="shared" si="14"/>
        <v>#N/A</v>
      </c>
      <c r="Q71" s="74" t="e">
        <f t="shared" si="14"/>
        <v>#N/A</v>
      </c>
      <c r="R71" s="74" t="e">
        <f t="shared" si="14"/>
        <v>#N/A</v>
      </c>
      <c r="S71" s="74" t="e">
        <f t="shared" si="14"/>
        <v>#N/A</v>
      </c>
      <c r="T71" s="74" t="e">
        <f t="shared" si="14"/>
        <v>#N/A</v>
      </c>
      <c r="U71" s="74">
        <f t="shared" si="14"/>
        <v>-0.28026675471926943</v>
      </c>
      <c r="V71" s="74">
        <f t="shared" si="14"/>
        <v>-4.3320404892952284</v>
      </c>
      <c r="W71" s="74">
        <f t="shared" si="14"/>
        <v>-5.5614926319754021</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East Suffolk</v>
      </c>
      <c r="G76" s="88"/>
      <c r="H76" s="89"/>
      <c r="I76" s="76">
        <f>VLOOKUP($F76,'SKILLED EMPLOYMENT'!$A$1506:$BW$1841,6,FALSE)</f>
        <v>50.1</v>
      </c>
      <c r="J76" s="77">
        <f>VLOOKUP($F76,'SKILLED EMPLOYMENT'!$A$1506:$BW$1841,10,FALSE)</f>
        <v>49.5</v>
      </c>
      <c r="K76" s="77">
        <f>VLOOKUP($F76,'SKILLED EMPLOYMENT'!$A$1506:$BW$1841,14,FALSE)</f>
        <v>45.699999999999996</v>
      </c>
      <c r="L76" s="77">
        <f>VLOOKUP($F76,'SKILLED EMPLOYMENT'!$A$1506:$BW$1841,18,FALSE)</f>
        <v>46.8</v>
      </c>
      <c r="M76" s="77">
        <f>VLOOKUP($F76,'SKILLED EMPLOYMENT'!$A$1506:$BW$1841,22,FALSE)</f>
        <v>42.2</v>
      </c>
      <c r="N76" s="77">
        <f>VLOOKUP($F76,'SKILLED EMPLOYMENT'!$A$1506:$BW$1841,26,FALSE)</f>
        <v>51.099999999999994</v>
      </c>
      <c r="O76" s="77">
        <f>VLOOKUP($F76,'SKILLED EMPLOYMENT'!$A$1506:$BW$1841,30,FALSE)</f>
        <v>56.1</v>
      </c>
      <c r="P76" s="77">
        <f>VLOOKUP($F76,'SKILLED EMPLOYMENT'!$A$1506:$BW$1841,34,FALSE)</f>
        <v>53.6</v>
      </c>
      <c r="Q76" s="77">
        <f>VLOOKUP($F76,'SKILLED EMPLOYMENT'!$A$1506:$BW$1841,38,FALSE)</f>
        <v>53.900000000000006</v>
      </c>
      <c r="R76" s="77">
        <f>VLOOKUP($F76,'SKILLED EMPLOYMENT'!$A$1506:$BW$1841,42,FALSE)</f>
        <v>58.599999999999994</v>
      </c>
      <c r="S76" s="77">
        <f>VLOOKUP($F76,'SKILLED EMPLOYMENT'!$A$1506:$BW$1841,46,FALSE)</f>
        <v>50.599999999999994</v>
      </c>
      <c r="T76" s="77">
        <f>VLOOKUP($F76,'SKILLED EMPLOYMENT'!$A$1506:$BW$1841,50,FALSE)</f>
        <v>50.3</v>
      </c>
      <c r="U76" s="77">
        <f>VLOOKUP($F76,'SKILLED EMPLOYMENT'!$A$1506:$BW$1841,54,FALSE)</f>
        <v>50.099999999999994</v>
      </c>
      <c r="V76" s="77">
        <f>VLOOKUP($F76,'SKILLED EMPLOYMENT'!$A$1506:$BW$1841,58,FALSE)</f>
        <v>48.1</v>
      </c>
      <c r="W76" s="77">
        <f>VLOOKUP($F76,'SKILLED EMPLOYMENT'!$A$1506:$BW$1841,62,FALSE)</f>
        <v>50.599999999999994</v>
      </c>
      <c r="X76" s="77">
        <f>VLOOKUP($F76,'SKILLED EMPLOYMENT'!$A$1506:$BW$1841,66,FALSE)</f>
        <v>56.8</v>
      </c>
      <c r="Y76" s="77">
        <f>VLOOKUP($F76,'SKILLED EMPLOYMENT'!$A$1506:$BW$1841,70,FALSE)</f>
        <v>48</v>
      </c>
      <c r="Z76" s="77">
        <f>VLOOKUP($F76,'SKILLED EMPLOYMENT'!$A$1506:$BW$1841,74,FALSE)</f>
        <v>57.999999999999993</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East Suffolk to Rural as a Region</v>
      </c>
      <c r="G79" s="122"/>
      <c r="H79" s="123"/>
      <c r="I79" s="74">
        <f>(I76-I77)</f>
        <v>-2.6000000000000014</v>
      </c>
      <c r="J79" s="74">
        <f t="shared" ref="J79:Z79" si="17">(J76-J77)</f>
        <v>-3.3999999999999986</v>
      </c>
      <c r="K79" s="74">
        <f t="shared" si="17"/>
        <v>-7.8000000000000043</v>
      </c>
      <c r="L79" s="74">
        <f t="shared" si="17"/>
        <v>-7.2000000000000028</v>
      </c>
      <c r="M79" s="74">
        <f t="shared" si="17"/>
        <v>-11.899999999999999</v>
      </c>
      <c r="N79" s="74">
        <f t="shared" si="17"/>
        <v>-3.3000000000000043</v>
      </c>
      <c r="O79" s="74">
        <f t="shared" si="17"/>
        <v>0.70000000000000284</v>
      </c>
      <c r="P79" s="74">
        <f t="shared" si="17"/>
        <v>-2</v>
      </c>
      <c r="Q79" s="74">
        <f t="shared" si="17"/>
        <v>-1.4999999999999929</v>
      </c>
      <c r="R79" s="74">
        <f t="shared" si="17"/>
        <v>2.3999999999999915</v>
      </c>
      <c r="S79" s="74">
        <f t="shared" si="17"/>
        <v>-5.6000000000000085</v>
      </c>
      <c r="T79" s="74">
        <f t="shared" si="17"/>
        <v>-6.5</v>
      </c>
      <c r="U79" s="74">
        <f t="shared" si="17"/>
        <v>-6.5000000000000071</v>
      </c>
      <c r="V79" s="74">
        <f t="shared" si="17"/>
        <v>-9</v>
      </c>
      <c r="W79" s="74">
        <f t="shared" si="17"/>
        <v>-7.2000000000000028</v>
      </c>
      <c r="X79" s="74">
        <f t="shared" si="17"/>
        <v>-2</v>
      </c>
      <c r="Y79" s="74">
        <f t="shared" si="17"/>
        <v>-10.700000000000003</v>
      </c>
      <c r="Z79" s="74">
        <f t="shared" si="17"/>
        <v>-0.40000000000000568</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qdt39klaFT0tBH7Fy2zot0gXm4iTJ07adw2n0KwCXZz/6WNbJoHQfMP8OWlDLJRcEysQayotSAWbiaicTpDX8A==" saltValue="Gy6aqxNQc9okXFKlz51P+g=="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2022-06-10T14:14:16Z</cp:lastPrinted>
  <dcterms:created xsi:type="dcterms:W3CDTF">2022-05-30T09:14:22Z</dcterms:created>
  <dcterms:modified xsi:type="dcterms:W3CDTF">2022-08-02T11:18:50Z</dcterms:modified>
</cp:coreProperties>
</file>