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1" documentId="8_{3336E955-7945-403B-8EFE-0B21699E806B}" xr6:coauthVersionLast="47" xr6:coauthVersionMax="47" xr10:uidLastSave="{2B03F739-E8FB-43F8-946D-6B40B8674085}"/>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<sst xmlns="http://schemas.openxmlformats.org/spreadsheetml/2006/main" count="32859" uniqueCount="1676">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</sst>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Forest of Dean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28.34</c:v>
                </c:pt>
                <c:pt idx="1">
                  <c:v>28.21</c:v>
                </c:pt>
                <c:pt idx="2">
                  <c:v>29.12</c:v>
                </c:pt>
                <c:pt idx="3">
                  <c:v>29.79</c:v>
                </c:pt>
                <c:pt idx="4">
                  <c:v>30.39</c:v>
                </c:pt>
                <c:pt idx="5">
                  <c:v>30.75</c:v>
                </c:pt>
                <c:pt idx="6">
                  <c:v>31.38</c:v>
                </c:pt>
                <c:pt idx="7">
                  <c:v>31.59</c:v>
                </c:pt>
                <c:pt idx="8">
                  <c:v>32.51</c:v>
                </c:pt>
                <c:pt idx="9">
                  <c:v>33.01</c:v>
                </c:pt>
                <c:pt idx="10">
                  <c:v>33.32</c:v>
                </c:pt>
                <c:pt idx="11">
                  <c:v>33.409999999999997</c:v>
                </c:pt>
                <c:pt idx="12">
                  <c:v>33.409999999999997</c:v>
                </c:pt>
                <c:pt idx="13">
                  <c:v>34.25</c:v>
                </c:pt>
                <c:pt idx="14">
                  <c:v>34.549999999999997</c:v>
                </c:pt>
                <c:pt idx="15">
                  <c:v>34.94</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Forest of Dean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379.3</c:v>
                </c:pt>
                <c:pt idx="1">
                  <c:v>414.7</c:v>
                </c:pt>
                <c:pt idx="2">
                  <c:v>422</c:v>
                </c:pt>
                <c:pt idx="3">
                  <c:v>429.6</c:v>
                </c:pt>
                <c:pt idx="4">
                  <c:v>420.1</c:v>
                </c:pt>
                <c:pt idx="5">
                  <c:v>445.8</c:v>
                </c:pt>
                <c:pt idx="6">
                  <c:v>444.1</c:v>
                </c:pt>
                <c:pt idx="7">
                  <c:v>442.4</c:v>
                </c:pt>
                <c:pt idx="8">
                  <c:v>435.8</c:v>
                </c:pt>
                <c:pt idx="9">
                  <c:v>422.6</c:v>
                </c:pt>
                <c:pt idx="10">
                  <c:v>453.1</c:v>
                </c:pt>
                <c:pt idx="11">
                  <c:v>483.6</c:v>
                </c:pt>
                <c:pt idx="12">
                  <c:v>439.7</c:v>
                </c:pt>
                <c:pt idx="13">
                  <c:v>514.70000000000005</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Forest of Dean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73.3</c:v>
                </c:pt>
                <c:pt idx="1">
                  <c:v>73.7</c:v>
                </c:pt>
                <c:pt idx="2">
                  <c:v>73.8</c:v>
                </c:pt>
                <c:pt idx="3">
                  <c:v>70.599999999999994</c:v>
                </c:pt>
                <c:pt idx="4">
                  <c:v>69.8</c:v>
                </c:pt>
                <c:pt idx="5">
                  <c:v>67.900000000000006</c:v>
                </c:pt>
                <c:pt idx="6">
                  <c:v>76.400000000000006</c:v>
                </c:pt>
                <c:pt idx="7">
                  <c:v>82.1</c:v>
                </c:pt>
                <c:pt idx="8">
                  <c:v>75.099999999999994</c:v>
                </c:pt>
                <c:pt idx="9">
                  <c:v>70.2</c:v>
                </c:pt>
                <c:pt idx="10">
                  <c:v>79.400000000000006</c:v>
                </c:pt>
                <c:pt idx="11">
                  <c:v>80.099999999999994</c:v>
                </c:pt>
                <c:pt idx="12">
                  <c:v>76</c:v>
                </c:pt>
                <c:pt idx="13">
                  <c:v>73.400000000000006</c:v>
                </c:pt>
                <c:pt idx="14">
                  <c:v>83.9</c:v>
                </c:pt>
                <c:pt idx="15">
                  <c:v>80.900000000000006</c:v>
                </c:pt>
                <c:pt idx="16">
                  <c:v>80.8</c:v>
                </c:pt>
                <c:pt idx="17">
                  <c:v>75.599999999999994</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Forest of Dean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11737</c:v>
                </c:pt>
                <c:pt idx="1">
                  <c:v>12643</c:v>
                </c:pt>
                <c:pt idx="2">
                  <c:v>13336</c:v>
                </c:pt>
                <c:pt idx="3">
                  <c:v>13654</c:v>
                </c:pt>
                <c:pt idx="4">
                  <c:v>14239</c:v>
                </c:pt>
                <c:pt idx="5">
                  <c:v>14489</c:v>
                </c:pt>
                <c:pt idx="6">
                  <c:v>15043</c:v>
                </c:pt>
                <c:pt idx="7">
                  <c:v>15299</c:v>
                </c:pt>
                <c:pt idx="8">
                  <c:v>15673</c:v>
                </c:pt>
                <c:pt idx="9">
                  <c:v>16327</c:v>
                </c:pt>
                <c:pt idx="10">
                  <c:v>17005</c:v>
                </c:pt>
                <c:pt idx="11">
                  <c:v>17698</c:v>
                </c:pt>
                <c:pt idx="12">
                  <c:v>17755</c:v>
                </c:pt>
                <c:pt idx="13">
                  <c:v>17924</c:v>
                </c:pt>
                <c:pt idx="14">
                  <c:v>18898</c:v>
                </c:pt>
                <c:pt idx="15">
                  <c:v>19572</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Forest of Dean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33.4</c:v>
                </c:pt>
                <c:pt idx="1">
                  <c:v>29.4</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Forest of Dean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23.4</c:v>
                </c:pt>
                <c:pt idx="1">
                  <c:v>24.5</c:v>
                </c:pt>
                <c:pt idx="2">
                  <c:v>22.5</c:v>
                </c:pt>
                <c:pt idx="3">
                  <c:v>27.7</c:v>
                </c:pt>
                <c:pt idx="4">
                  <c:v>28</c:v>
                </c:pt>
                <c:pt idx="5">
                  <c:v>26.3</c:v>
                </c:pt>
                <c:pt idx="6">
                  <c:v>18.399999999999999</c:v>
                </c:pt>
                <c:pt idx="7">
                  <c:v>15.8</c:v>
                </c:pt>
                <c:pt idx="8">
                  <c:v>18.7</c:v>
                </c:pt>
                <c:pt idx="9">
                  <c:v>20.5</c:v>
                </c:pt>
                <c:pt idx="10">
                  <c:v>16.600000000000001</c:v>
                </c:pt>
                <c:pt idx="11">
                  <c:v>16.8</c:v>
                </c:pt>
                <c:pt idx="12">
                  <c:v>18.100000000000001</c:v>
                </c:pt>
                <c:pt idx="13">
                  <c:v>21.5</c:v>
                </c:pt>
                <c:pt idx="14">
                  <c:v>14.1</c:v>
                </c:pt>
                <c:pt idx="15">
                  <c:v>14.6</c:v>
                </c:pt>
                <c:pt idx="16">
                  <c:v>18.2</c:v>
                </c:pt>
                <c:pt idx="17">
                  <c:v>22.3</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Forest of Dean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10.899999999999991</c:v>
                </c:pt>
                <c:pt idx="1">
                  <c:v>23.700000000000003</c:v>
                </c:pt>
                <c:pt idx="2">
                  <c:v>28.199999999999996</c:v>
                </c:pt>
                <c:pt idx="3">
                  <c:v>27.9</c:v>
                </c:pt>
                <c:pt idx="4">
                  <c:v>29.299999999999997</c:v>
                </c:pt>
                <c:pt idx="5">
                  <c:v>40.700000000000003</c:v>
                </c:pt>
                <c:pt idx="6">
                  <c:v>65.900000000000006</c:v>
                </c:pt>
                <c:pt idx="7">
                  <c:v>46</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Forest of Dean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4.8305566411344607</c:v>
                </c:pt>
                <c:pt idx="1">
                  <c:v>14.18150691620308</c:v>
                </c:pt>
                <c:pt idx="2">
                  <c:v>5.5108235514612707</c:v>
                </c:pt>
                <c:pt idx="3">
                  <c:v>0</c:v>
                </c:pt>
                <c:pt idx="4">
                  <c:v>3.9470773478109971</c:v>
                </c:pt>
                <c:pt idx="5">
                  <c:v>0</c:v>
                </c:pt>
                <c:pt idx="6">
                  <c:v>16.450805008944545</c:v>
                </c:pt>
                <c:pt idx="7">
                  <c:v>11.027454559282075</c:v>
                </c:pt>
                <c:pt idx="8">
                  <c:v>7.6080265911609004</c:v>
                </c:pt>
                <c:pt idx="9">
                  <c:v>0</c:v>
                </c:pt>
                <c:pt idx="10">
                  <c:v>7.0892067085091064</c:v>
                </c:pt>
                <c:pt idx="11">
                  <c:v>26.642428881234853</c:v>
                </c:pt>
                <c:pt idx="12">
                  <c:v>0</c:v>
                </c:pt>
                <c:pt idx="13">
                  <c:v>9.0568816346566852</c:v>
                </c:pt>
                <c:pt idx="14">
                  <c:v>0</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Forest of Dean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48.8</c:v>
                </c:pt>
                <c:pt idx="1">
                  <c:v>52.6</c:v>
                </c:pt>
                <c:pt idx="2">
                  <c:v>50.4</c:v>
                </c:pt>
                <c:pt idx="3">
                  <c:v>57.3</c:v>
                </c:pt>
                <c:pt idx="4">
                  <c:v>51.000000000000007</c:v>
                </c:pt>
                <c:pt idx="5">
                  <c:v>54.1</c:v>
                </c:pt>
                <c:pt idx="6">
                  <c:v>58.6</c:v>
                </c:pt>
                <c:pt idx="7">
                  <c:v>56.400000000000006</c:v>
                </c:pt>
                <c:pt idx="8">
                  <c:v>57</c:v>
                </c:pt>
                <c:pt idx="9">
                  <c:v>67.7</c:v>
                </c:pt>
                <c:pt idx="10">
                  <c:v>56.099999999999994</c:v>
                </c:pt>
                <c:pt idx="11">
                  <c:v>56.899999999999991</c:v>
                </c:pt>
                <c:pt idx="12">
                  <c:v>51</c:v>
                </c:pt>
                <c:pt idx="13">
                  <c:v>50.6</c:v>
                </c:pt>
                <c:pt idx="14">
                  <c:v>48.9</c:v>
                </c:pt>
                <c:pt idx="15">
                  <c:v>49.900000000000006</c:v>
                </c:pt>
                <c:pt idx="16">
                  <c:v>55.399999999999991</c:v>
                </c:pt>
                <c:pt idx="17">
                  <c:v>52</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the Forest of Dean is generally in line with the rural and England situations.</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Despite the GDHI increasing over the years within the Forest of Dean, it remains below the rural and England situations.</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Despite the proportion dropping between 2017 and 2018 for the Forest of Dean, it's proportion remained above that seen for rural on average.</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The Forest of Dean's economic inactivity rate has fluctuated in the period 2004 to 2021 but has from 2010 on generally been lower than both the England and rural situations</a:t>
          </a:r>
          <a:r>
            <a:rPr lang="en-GB" sz="1100">
              <a:latin typeface="Avenir Next LT Pro" panose="020B0504020202020204" pitchFamily="34" charset="0"/>
            </a:rPr>
            <a:t>.</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the Forest of Dean has shown an upward trend taking it from below the rural and England situation in 2014 to being above it in 2021.</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There is no observable pattern to the proportion seen in the Forest of Dean.</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78</xdr:row>
      <xdr:rowOff>160020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From 2004 to 2015 the proportion in the Forest of Dean is generally above or in line with the rural and England situation.  From 2016 to 2021 it is below both England and 'Rural as a Region'.</a:t>
          </a:r>
          <a:endParaRPr lang="en-GB" sz="1100">
            <a:latin typeface="Avenir Next LT Pro" panose="020B0504020202020204" pitchFamily="34" charset="0"/>
          </a:endParaRPr>
        </a:p>
      </xdr:txBody>
    </xdr:sp>
    <xdr:clientData/>
  </xdr:twoCellAnchor>
  <xdr:twoCellAnchor>
    <xdr:from>
      <xdr:col>0</xdr:col>
      <xdr:colOff>624840</xdr:colOff>
      <xdr:row>20</xdr:row>
      <xdr:rowOff>640080</xdr:rowOff>
    </xdr:from>
    <xdr:to>
      <xdr:col>1</xdr:col>
      <xdr:colOff>2606040</xdr:colOff>
      <xdr:row>22</xdr:row>
      <xdr:rowOff>167640</xdr:rowOff>
    </xdr:to>
    <xdr:sp macro="" textlink="">
      <xdr:nvSpPr>
        <xdr:cNvPr id="20" name="TextBox 19">
          <a:extLst>
            <a:ext uri="{FF2B5EF4-FFF2-40B4-BE49-F238E27FC236}">
              <a16:creationId xmlns:a16="http://schemas.microsoft.com/office/drawing/2014/main" id="{FF82E4DA-B209-4A55-8376-F2F2E00634B3}"/>
            </a:ext>
          </a:extLst>
        </xdr:cNvPr>
        <xdr:cNvSpPr txBox="1"/>
      </xdr:nvSpPr>
      <xdr:spPr>
        <a:xfrm>
          <a:off x="624840" y="756666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the Forest of Dean has fluctauted a little over the years, but is consistently below the rural average situation.</a:t>
          </a:r>
          <a:endParaRPr lang="en-GB" sz="1100">
            <a:latin typeface="Avenir Next LT Pro" panose="020B0504020202020204" pitchFamily="34" charset="0"/>
          </a:endParaRPr>
        </a:p>
      </xdr:txBody>
    </xdr:sp>
    <xdr:clientData/>
  </xdr:twoCellAnchor>
  <xdr:twoCellAnchor>
    <xdr:from>
      <xdr:col>0</xdr:col>
      <xdr:colOff>563880</xdr:colOff>
      <xdr:row>12</xdr:row>
      <xdr:rowOff>548640</xdr:rowOff>
    </xdr:from>
    <xdr:to>
      <xdr:col>1</xdr:col>
      <xdr:colOff>2545080</xdr:colOff>
      <xdr:row>14</xdr:row>
      <xdr:rowOff>312420</xdr:rowOff>
    </xdr:to>
    <xdr:sp macro="" textlink="">
      <xdr:nvSpPr>
        <xdr:cNvPr id="21" name="TextBox 20">
          <a:extLst>
            <a:ext uri="{FF2B5EF4-FFF2-40B4-BE49-F238E27FC236}">
              <a16:creationId xmlns:a16="http://schemas.microsoft.com/office/drawing/2014/main" id="{159B9D21-348C-4012-86E1-1DDC2C1E86EB}"/>
            </a:ext>
          </a:extLst>
        </xdr:cNvPr>
        <xdr:cNvSpPr txBox="1"/>
      </xdr:nvSpPr>
      <xdr:spPr>
        <a:xfrm>
          <a:off x="563880" y="3535680"/>
          <a:ext cx="6682740" cy="10591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the Forest of Dean was in 2004 greater than that in either England or 'Rural as a Region'.  A lower rate of increase however meant that by 2019 the Forest of Dean had a lower GVA per hour than the England situation.</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443</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Forest of Dean</v>
      </c>
      <c r="G12" s="88" t="str">
        <f>IFERROR(VLOOKUP(F12,GVA!B244:B552,1,FALSE),VLOOKUP(F12,GVA!B6:C230,2,FALSE))</f>
        <v>Forest of Dean</v>
      </c>
      <c r="H12" s="89" t="str">
        <f>IF(F12=G12,"",G12)</f>
        <v/>
      </c>
      <c r="I12" s="76">
        <f>IFERROR(VLOOKUP($F12,GVA!$B$7:$S$230,GVA!D$3,FALSE),VLOOKUP($F12,GVA!$B$244:$T$554,GVA!E$3,FALSE))</f>
        <v>28.34</v>
      </c>
      <c r="J12" s="77">
        <f>IFERROR(VLOOKUP($F12,GVA!$B$7:$S$230,GVA!E$3,FALSE),VLOOKUP($F12,GVA!$B$244:$T$554,GVA!F$3,FALSE))</f>
        <v>28.21</v>
      </c>
      <c r="K12" s="77">
        <f>IFERROR(VLOOKUP($F12,GVA!$B$7:$S$230,GVA!F$3,FALSE),VLOOKUP($F12,GVA!$B$244:$T$554,GVA!G$3,FALSE))</f>
        <v>29.12</v>
      </c>
      <c r="L12" s="77">
        <f>IFERROR(VLOOKUP($F12,GVA!$B$7:$S$230,GVA!G$3,FALSE),VLOOKUP($F12,GVA!$B$244:$T$554,GVA!H$3,FALSE))</f>
        <v>29.79</v>
      </c>
      <c r="M12" s="77">
        <f>IFERROR(VLOOKUP($F12,GVA!$B$7:$S$230,GVA!H$3,FALSE),VLOOKUP($F12,GVA!$B$244:$T$554,GVA!I$3,FALSE))</f>
        <v>30.39</v>
      </c>
      <c r="N12" s="77">
        <f>IFERROR(VLOOKUP($F12,GVA!$B$7:$S$230,GVA!I$3,FALSE),VLOOKUP($F12,GVA!$B$244:$T$554,GVA!J$3,FALSE))</f>
        <v>30.75</v>
      </c>
      <c r="O12" s="77">
        <f>IFERROR(VLOOKUP($F12,GVA!$B$7:$S$230,GVA!J$3,FALSE),VLOOKUP($F12,GVA!$B$244:$T$554,GVA!K$3,FALSE))</f>
        <v>31.38</v>
      </c>
      <c r="P12" s="77">
        <f>IFERROR(VLOOKUP($F12,GVA!$B$7:$S$230,GVA!K$3,FALSE),VLOOKUP($F12,GVA!$B$244:$T$554,GVA!L$3,FALSE))</f>
        <v>31.59</v>
      </c>
      <c r="Q12" s="77">
        <f>IFERROR(VLOOKUP($F12,GVA!$B$7:$S$230,GVA!L$3,FALSE),VLOOKUP($F12,GVA!$B$244:$T$554,GVA!M$3,FALSE))</f>
        <v>32.51</v>
      </c>
      <c r="R12" s="77">
        <f>IFERROR(VLOOKUP($F12,GVA!$B$7:$S$230,GVA!M$3,FALSE),VLOOKUP($F12,GVA!$B$244:$T$554,GVA!N$3,FALSE))</f>
        <v>33.01</v>
      </c>
      <c r="S12" s="77">
        <f>IFERROR(VLOOKUP($F12,GVA!$B$7:$S$230,GVA!N$3,FALSE),VLOOKUP($F12,GVA!$B$244:$T$554,GVA!O$3,FALSE))</f>
        <v>33.32</v>
      </c>
      <c r="T12" s="77">
        <f>IFERROR(VLOOKUP($F12,GVA!$B$7:$S$230,GVA!O$3,FALSE),VLOOKUP($F12,GVA!$B$244:$T$554,GVA!P$3,FALSE))</f>
        <v>33.409999999999997</v>
      </c>
      <c r="U12" s="77">
        <f>IFERROR(VLOOKUP($F12,GVA!$B$7:$S$230,GVA!P$3,FALSE),VLOOKUP($F12,GVA!$B$244:$T$554,GVA!Q$3,FALSE))</f>
        <v>33.409999999999997</v>
      </c>
      <c r="V12" s="77">
        <f>IFERROR(VLOOKUP($F12,GVA!$B$7:$S$230,GVA!Q$3,FALSE),VLOOKUP($F12,GVA!$B$244:$T$554,GVA!R$3,FALSE))</f>
        <v>34.25</v>
      </c>
      <c r="W12" s="77">
        <f>IFERROR(VLOOKUP($F12,GVA!$B$7:$S$230,GVA!R$3,FALSE),VLOOKUP($F12,GVA!$B$244:$T$554,GVA!S$3,FALSE))</f>
        <v>34.549999999999997</v>
      </c>
      <c r="X12" s="77">
        <f>IFERROR(VLOOKUP($F12,GVA!$B$7:$S$230,GVA!S$3,FALSE),VLOOKUP($F12,GVA!$B$244:$T$554,GVA!T$3,FALSE))</f>
        <v>34.94</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Forest of Dean to Rural as a Region</v>
      </c>
      <c r="G15" s="122"/>
      <c r="H15" s="123"/>
      <c r="I15" s="74">
        <f>100*((I12-I13)/I13)</f>
        <v>20.3902152859607</v>
      </c>
      <c r="J15" s="74">
        <f t="shared" ref="J15:X15" si="0">100*((J12-J13)/J13)</f>
        <v>20.171612877051341</v>
      </c>
      <c r="K15" s="74">
        <f t="shared" si="0"/>
        <v>19.816020337687846</v>
      </c>
      <c r="L15" s="74">
        <f t="shared" si="0"/>
        <v>19.934433772358627</v>
      </c>
      <c r="M15" s="74">
        <f t="shared" si="0"/>
        <v>20.286679577614137</v>
      </c>
      <c r="N15" s="74">
        <f t="shared" si="0"/>
        <v>20.717293465002264</v>
      </c>
      <c r="O15" s="74">
        <f t="shared" si="0"/>
        <v>21.674506201618406</v>
      </c>
      <c r="P15" s="74">
        <f t="shared" si="0"/>
        <v>20.689325819700109</v>
      </c>
      <c r="Q15" s="74">
        <f t="shared" si="0"/>
        <v>21.711458751169921</v>
      </c>
      <c r="R15" s="74">
        <f t="shared" si="0"/>
        <v>21.476730584725324</v>
      </c>
      <c r="S15" s="74">
        <f t="shared" si="0"/>
        <v>20.616943981176185</v>
      </c>
      <c r="T15" s="74">
        <f t="shared" si="0"/>
        <v>18.693644160985272</v>
      </c>
      <c r="U15" s="74">
        <f t="shared" si="0"/>
        <v>15.858003310889208</v>
      </c>
      <c r="V15" s="74">
        <f t="shared" si="0"/>
        <v>15.628077085384737</v>
      </c>
      <c r="W15" s="74">
        <f t="shared" si="0"/>
        <v>14.273789320743937</v>
      </c>
      <c r="X15" s="74">
        <f t="shared" si="0"/>
        <v>14.364983185975166</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Forest of Dean</v>
      </c>
      <c r="G20" s="88"/>
      <c r="H20" s="89"/>
      <c r="I20" s="80">
        <f>IF(VLOOKUP($F20,PAY!$A$11:$AE$349,4,FALSE)="-",#N/A,VLOOKUP($F20,PAY!$A$11:$AE$349,4,FALSE))</f>
        <v>379.3</v>
      </c>
      <c r="J20" s="80">
        <f>IF(VLOOKUP($F20,PAY!$A$11:$AE$349,6,FALSE)="-",#N/A,VLOOKUP($F20,PAY!$A$11:$AE$349,6,FALSE))</f>
        <v>414.7</v>
      </c>
      <c r="K20" s="80">
        <f>IF(VLOOKUP($F20,PAY!$A$11:$AE$349,8,FALSE)="-",#N/A,VLOOKUP($F20,PAY!$A$11:$AE$349,8,FALSE))</f>
        <v>422</v>
      </c>
      <c r="L20" s="80">
        <f>IF(VLOOKUP($F20,PAY!$A$11:$AE$349,10,FALSE)="-",#N/A,VLOOKUP($F20,PAY!$A$11:$AE$349,10,FALSE))</f>
        <v>429.6</v>
      </c>
      <c r="M20" s="80">
        <f>IF(VLOOKUP($F20,PAY!$A$11:$AE$349,12,FALSE)="-",#N/A,VLOOKUP($F20,PAY!$A$11:$AE$349,12,FALSE))</f>
        <v>420.1</v>
      </c>
      <c r="N20" s="80">
        <f>IF(VLOOKUP($F20,PAY!$A$11:$AE$349,14,FALSE)="-",#N/A,VLOOKUP($F20,PAY!$A$11:$AE$349,14,FALSE))</f>
        <v>445.8</v>
      </c>
      <c r="O20" s="80">
        <f>IF(VLOOKUP($F20,PAY!$A$11:$AE$349,16,FALSE)="-",#N/A,VLOOKUP($F20,PAY!$A$11:$AE$349,16,FALSE))</f>
        <v>444.1</v>
      </c>
      <c r="P20" s="80">
        <f>IF(VLOOKUP($F20,PAY!$A$11:$AE$349,18,FALSE)="-",#N/A,VLOOKUP($F20,PAY!$A$11:$AE$349,18,FALSE))</f>
        <v>442.4</v>
      </c>
      <c r="Q20" s="80">
        <f>IF(VLOOKUP($F20,PAY!$A$11:$AE$349,20,FALSE)="-",#N/A,VLOOKUP($F20,PAY!$A$11:$AE$349,20,FALSE))</f>
        <v>435.8</v>
      </c>
      <c r="R20" s="80">
        <f>IF(VLOOKUP($F20,PAY!$A$11:$AE$349,22,FALSE)="-",#N/A,VLOOKUP($F20,PAY!$A$11:$AE$349,22,FALSE))</f>
        <v>422.6</v>
      </c>
      <c r="S20" s="80">
        <f>IF(VLOOKUP($F20,PAY!$A$11:$AE$349,24,FALSE)="-",#N/A,VLOOKUP($F20,PAY!$A$11:$AE$349,24,FALSE))</f>
        <v>453.1</v>
      </c>
      <c r="T20" s="80">
        <f>IF(VLOOKUP($F20,PAY!$A$11:$AE$349,26,FALSE)="-",#N/A,VLOOKUP($F20,PAY!$A$11:$AE$349,26,FALSE))</f>
        <v>483.6</v>
      </c>
      <c r="U20" s="80">
        <f>IF(VLOOKUP($F20,PAY!$A$11:$AE$349,28,FALSE)="-",#N/A,VLOOKUP($F20,PAY!$A$11:$AE$349,28,FALSE))</f>
        <v>439.7</v>
      </c>
      <c r="V20" s="80">
        <f>IF(VLOOKUP($F20,PAY!$A$11:$AE$349,30,FALSE)="-",#N/A,VLOOKUP($F20,PAY!$A$11:$AE$349,30,FALSE))</f>
        <v>514.70000000000005</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Forest of Dean to Rural as a Region</v>
      </c>
      <c r="G23" s="122"/>
      <c r="H23" s="123"/>
      <c r="I23" s="74">
        <f>100*((I20-I21)/I21)</f>
        <v>-12.400311052902376</v>
      </c>
      <c r="J23" s="74">
        <f t="shared" ref="J23:V23" si="2">100*((J20-J21)/J21)</f>
        <v>-5.0866853578989586</v>
      </c>
      <c r="K23" s="74">
        <f t="shared" si="2"/>
        <v>-5.82725297944405</v>
      </c>
      <c r="L23" s="74">
        <f t="shared" si="2"/>
        <v>-4.6717001483079184</v>
      </c>
      <c r="M23" s="74">
        <f t="shared" si="2"/>
        <v>-7.7196211788389633</v>
      </c>
      <c r="N23" s="74">
        <f t="shared" si="2"/>
        <v>-3.7506900679409427</v>
      </c>
      <c r="O23" s="74">
        <f t="shared" si="2"/>
        <v>-5.6717051950077106</v>
      </c>
      <c r="P23" s="74">
        <f t="shared" si="2"/>
        <v>-6.8281486181350033</v>
      </c>
      <c r="Q23" s="74">
        <f t="shared" si="2"/>
        <v>-10.967154653198556</v>
      </c>
      <c r="R23" s="74">
        <f t="shared" si="2"/>
        <v>-16.160269208071188</v>
      </c>
      <c r="S23" s="74">
        <f t="shared" si="2"/>
        <v>-11.921181331771868</v>
      </c>
      <c r="T23" s="74">
        <f t="shared" si="2"/>
        <v>-9.3870941118474498</v>
      </c>
      <c r="U23" s="74">
        <f t="shared" si="2"/>
        <v>-17.201488304557902</v>
      </c>
      <c r="V23" s="74">
        <f t="shared" si="2"/>
        <v>-8.7822501606769787</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Forest of Dean</v>
      </c>
      <c r="G28" s="88"/>
      <c r="H28" s="89"/>
      <c r="I28" s="76">
        <f>VLOOKUP($F28,EMPLOYMENT!$A$6:$BW$345,6,FALSE)</f>
        <v>73.3</v>
      </c>
      <c r="J28" s="77">
        <f>VLOOKUP($F28,EMPLOYMENT!$A$6:$BW$345,10,FALSE)</f>
        <v>73.7</v>
      </c>
      <c r="K28" s="77">
        <f>VLOOKUP($F28,EMPLOYMENT!$A$6:$BW$345,14,FALSE)</f>
        <v>73.8</v>
      </c>
      <c r="L28" s="77">
        <f>VLOOKUP($F28,EMPLOYMENT!$A$6:$BW$345,18,FALSE)</f>
        <v>70.599999999999994</v>
      </c>
      <c r="M28" s="77">
        <f>VLOOKUP($F28,EMPLOYMENT!$A$6:$BW$345,22,FALSE)</f>
        <v>69.8</v>
      </c>
      <c r="N28" s="77">
        <f>VLOOKUP($F28,EMPLOYMENT!$A$6:$BW$345,26,FALSE)</f>
        <v>67.900000000000006</v>
      </c>
      <c r="O28" s="77">
        <f>VLOOKUP($F28,EMPLOYMENT!$A$6:$BW$345,30,FALSE)</f>
        <v>76.400000000000006</v>
      </c>
      <c r="P28" s="77">
        <f>VLOOKUP($F28,EMPLOYMENT!$A$6:$BW$345,34,FALSE)</f>
        <v>82.1</v>
      </c>
      <c r="Q28" s="77">
        <f>VLOOKUP($F28,EMPLOYMENT!$A$6:$BW$345,38,FALSE)</f>
        <v>75.099999999999994</v>
      </c>
      <c r="R28" s="77">
        <f>VLOOKUP($F28,EMPLOYMENT!$A$6:$BW$345,42,FALSE)</f>
        <v>70.2</v>
      </c>
      <c r="S28" s="77">
        <f>VLOOKUP($F28,EMPLOYMENT!$A$6:$BW$345,46,FALSE)</f>
        <v>79.400000000000006</v>
      </c>
      <c r="T28" s="77">
        <f>VLOOKUP($F28,EMPLOYMENT!$A$6:$BW$345,50,FALSE)</f>
        <v>80.099999999999994</v>
      </c>
      <c r="U28" s="77">
        <f>VLOOKUP($F28,EMPLOYMENT!$A$6:$BW$345,54,FALSE)</f>
        <v>76</v>
      </c>
      <c r="V28" s="77">
        <f>VLOOKUP($F28,EMPLOYMENT!$A$6:$BW$345,58,FALSE)</f>
        <v>73.400000000000006</v>
      </c>
      <c r="W28" s="77">
        <f>VLOOKUP($F28,EMPLOYMENT!$A$6:$BW$345,62,FALSE)</f>
        <v>83.9</v>
      </c>
      <c r="X28" s="77">
        <f>VLOOKUP($F28,EMPLOYMENT!$A$6:$BW$345,66,FALSE)</f>
        <v>80.900000000000006</v>
      </c>
      <c r="Y28" s="77">
        <f>VLOOKUP($F28,EMPLOYMENT!$A$6:$BW$345,70,FALSE)</f>
        <v>80.8</v>
      </c>
      <c r="Z28" s="77">
        <f>VLOOKUP($F28,EMPLOYMENT!$A$6:$BW$345,74,FALSE)</f>
        <v>75.599999999999994</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Forest of Dean to Rural as a Region</v>
      </c>
      <c r="G31" s="122"/>
      <c r="H31" s="123"/>
      <c r="I31" s="74">
        <f>(I28-I29)</f>
        <v>-2.8113419194017411</v>
      </c>
      <c r="J31" s="74">
        <f t="shared" ref="J31:Z31" si="4">(J28-J29)</f>
        <v>-2.6129754666829541</v>
      </c>
      <c r="K31" s="74">
        <f t="shared" si="4"/>
        <v>-2.073188899486766</v>
      </c>
      <c r="L31" s="74">
        <f t="shared" si="4"/>
        <v>-5.0404683026278434</v>
      </c>
      <c r="M31" s="74">
        <f t="shared" si="4"/>
        <v>-5.9355243733317451</v>
      </c>
      <c r="N31" s="74">
        <f t="shared" si="4"/>
        <v>-6.6095398428731755</v>
      </c>
      <c r="O31" s="74">
        <f t="shared" si="4"/>
        <v>2.8528668610301366</v>
      </c>
      <c r="P31" s="74">
        <f t="shared" si="4"/>
        <v>8.3657045967223809</v>
      </c>
      <c r="Q31" s="74">
        <f t="shared" si="4"/>
        <v>1.0668425245374209</v>
      </c>
      <c r="R31" s="74">
        <f t="shared" si="4"/>
        <v>-4.5444749299002041</v>
      </c>
      <c r="S31" s="74">
        <f t="shared" si="4"/>
        <v>3.2911396599243972</v>
      </c>
      <c r="T31" s="74">
        <f t="shared" si="4"/>
        <v>2.909468024390975</v>
      </c>
      <c r="U31" s="74">
        <f t="shared" si="4"/>
        <v>-0.97163248170804195</v>
      </c>
      <c r="V31" s="74">
        <f t="shared" si="4"/>
        <v>-4.632786885245892</v>
      </c>
      <c r="W31" s="74">
        <f t="shared" si="4"/>
        <v>5.8518431065858607</v>
      </c>
      <c r="X31" s="74">
        <f t="shared" si="4"/>
        <v>2.3087006210433003</v>
      </c>
      <c r="Y31" s="74">
        <f t="shared" si="4"/>
        <v>3.7856537038707927</v>
      </c>
      <c r="Z31" s="74">
        <f t="shared" si="4"/>
        <v>-0.55575807787904807</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Forest of Dean</v>
      </c>
      <c r="G36" s="88" t="str">
        <f>IFERROR(VLOOKUP(F36,GDHI!B338:C574,2,FALSE),VLOOKUP(F36,GDHI!C3:C336,1,FALSE))</f>
        <v>Forest of Dean</v>
      </c>
      <c r="H36" s="89" t="str">
        <f>IF(F36=G36,"",G36)</f>
        <v/>
      </c>
      <c r="I36" s="83">
        <f>IFERROR(VLOOKUP($F36,GDHI!$B$338:$U$574,GDHI!G$578,FALSE),VLOOKUP($F36,GDHI!$C$3:$U$336,GDHI!F$578,FALSE))</f>
        <v>11737</v>
      </c>
      <c r="J36" s="84">
        <f>IFERROR(VLOOKUP($F36,GDHI!$B$338:$U$574,GDHI!H$578,FALSE),VLOOKUP($F36,GDHI!$C$3:$U$336,GDHI!G$578,FALSE))</f>
        <v>12643</v>
      </c>
      <c r="K36" s="84">
        <f>IFERROR(VLOOKUP($F36,GDHI!$B$338:$U$574,GDHI!I$578,FALSE),VLOOKUP($F36,GDHI!$C$3:$U$336,GDHI!H$578,FALSE))</f>
        <v>13336</v>
      </c>
      <c r="L36" s="84">
        <f>IFERROR(VLOOKUP($F36,GDHI!$B$338:$U$574,GDHI!J$578,FALSE),VLOOKUP($F36,GDHI!$C$3:$U$336,GDHI!I$578,FALSE))</f>
        <v>13654</v>
      </c>
      <c r="M36" s="84">
        <f>IFERROR(VLOOKUP($F36,GDHI!$B$338:$U$574,GDHI!K$578,FALSE),VLOOKUP($F36,GDHI!$C$3:$U$336,GDHI!J$578,FALSE))</f>
        <v>14239</v>
      </c>
      <c r="N36" s="84">
        <f>IFERROR(VLOOKUP($F36,GDHI!$B$338:$U$574,GDHI!L$578,FALSE),VLOOKUP($F36,GDHI!$C$3:$U$336,GDHI!K$578,FALSE))</f>
        <v>14489</v>
      </c>
      <c r="O36" s="84">
        <f>IFERROR(VLOOKUP($F36,GDHI!$B$338:$U$574,GDHI!M$578,FALSE),VLOOKUP($F36,GDHI!$C$3:$U$336,GDHI!L$578,FALSE))</f>
        <v>15043</v>
      </c>
      <c r="P36" s="84">
        <f>IFERROR(VLOOKUP($F36,GDHI!$B$338:$U$574,GDHI!N$578,FALSE),VLOOKUP($F36,GDHI!$C$3:$U$336,GDHI!M$578,FALSE))</f>
        <v>15299</v>
      </c>
      <c r="Q36" s="84">
        <f>IFERROR(VLOOKUP($F36,GDHI!$B$338:$U$574,GDHI!O$578,FALSE),VLOOKUP($F36,GDHI!$C$3:$U$336,GDHI!N$578,FALSE))</f>
        <v>15673</v>
      </c>
      <c r="R36" s="84">
        <f>IFERROR(VLOOKUP($F36,GDHI!$B$338:$U$574,GDHI!P$578,FALSE),VLOOKUP($F36,GDHI!$C$3:$U$336,GDHI!O$578,FALSE))</f>
        <v>16327</v>
      </c>
      <c r="S36" s="84">
        <f>IFERROR(VLOOKUP($F36,GDHI!$B$338:$U$574,GDHI!Q$578,FALSE),VLOOKUP($F36,GDHI!$C$3:$U$336,GDHI!P$578,FALSE))</f>
        <v>17005</v>
      </c>
      <c r="T36" s="84">
        <f>IFERROR(VLOOKUP($F36,GDHI!$B$338:$U$574,GDHI!R$578,FALSE),VLOOKUP($F36,GDHI!$C$3:$U$336,GDHI!Q$578,FALSE))</f>
        <v>17698</v>
      </c>
      <c r="U36" s="84">
        <f>IFERROR(VLOOKUP($F36,GDHI!$B$338:$U$574,GDHI!S$578,FALSE),VLOOKUP($F36,GDHI!$C$3:$U$336,GDHI!R$578,FALSE))</f>
        <v>17755</v>
      </c>
      <c r="V36" s="84">
        <f>IFERROR(VLOOKUP($F36,GDHI!$B$338:$U$574,GDHI!T$578,FALSE),VLOOKUP($F36,GDHI!$C$3:$U$336,GDHI!S$578,FALSE))</f>
        <v>17924</v>
      </c>
      <c r="W36" s="84">
        <f>IFERROR(VLOOKUP($F36,GDHI!$B$338:$U$574,GDHI!U$578,FALSE),VLOOKUP($F36,GDHI!$C$3:$U$336,GDHI!T$578,FALSE))</f>
        <v>18898</v>
      </c>
      <c r="X36" s="84">
        <f>IFERROR(VLOOKUP($F36,GDHI!$B$338:$U$574,GDHI!V$578,FALSE),VLOOKUP($F36,GDHI!$C$3:$U$336,GDHI!U$578,FALSE))</f>
        <v>19572</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Forest of Dean to Rural as a Region</v>
      </c>
      <c r="G39" s="122"/>
      <c r="H39" s="123"/>
      <c r="I39" s="74">
        <f>100*((I36-I37)/I37)</f>
        <v>-20.208028824909071</v>
      </c>
      <c r="J39" s="74">
        <f t="shared" ref="J39:X39" si="6">100*((J36-J37)/J37)</f>
        <v>-17.589224951714201</v>
      </c>
      <c r="K39" s="74">
        <f t="shared" si="6"/>
        <v>-16.253137075920037</v>
      </c>
      <c r="L39" s="74">
        <f t="shared" si="6"/>
        <v>-17.589009913582196</v>
      </c>
      <c r="M39" s="74">
        <f t="shared" si="6"/>
        <v>-16.552235609140428</v>
      </c>
      <c r="N39" s="74">
        <f t="shared" si="6"/>
        <v>-16.214249572320082</v>
      </c>
      <c r="O39" s="74">
        <f t="shared" si="6"/>
        <v>-14.078869083033871</v>
      </c>
      <c r="P39" s="74">
        <f t="shared" si="6"/>
        <v>-14.050791731429287</v>
      </c>
      <c r="Q39" s="74">
        <f t="shared" si="6"/>
        <v>-14.664623593604759</v>
      </c>
      <c r="R39" s="74">
        <f t="shared" si="6"/>
        <v>-13.494481872523911</v>
      </c>
      <c r="S39" s="74">
        <f t="shared" si="6"/>
        <v>-12.327445409500099</v>
      </c>
      <c r="T39" s="74">
        <f t="shared" si="6"/>
        <v>-13.492565036293231</v>
      </c>
      <c r="U39" s="74">
        <f t="shared" si="6"/>
        <v>-13.914754007522118</v>
      </c>
      <c r="V39" s="74">
        <f t="shared" si="6"/>
        <v>-14.507117990393512</v>
      </c>
      <c r="W39" s="74">
        <f t="shared" si="6"/>
        <v>-13.478147595434292</v>
      </c>
      <c r="X39" s="74">
        <f t="shared" si="6"/>
        <v>-12.095733719872689</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Forest of Dean</v>
      </c>
      <c r="G44" s="88"/>
      <c r="H44" s="89"/>
      <c r="I44" s="76">
        <f>VLOOKUP($F44,'LOW PAID'!$A$9:$N$444,6,FALSE)</f>
        <v>33.4</v>
      </c>
      <c r="J44" s="77">
        <f>VLOOKUP($F44,'LOW PAID'!$P$9:$W$444,6,FALSE)</f>
        <v>29.4</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Forest of Dean to Rural as a Region</v>
      </c>
      <c r="G47" s="122"/>
      <c r="H47" s="123"/>
      <c r="I47" s="74">
        <f>(I44-I45)</f>
        <v>8.2061253217868817</v>
      </c>
      <c r="J47" s="74">
        <f>(J44-J45)</f>
        <v>3.7138834909699447</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Forest of Dean</v>
      </c>
      <c r="G52" s="88"/>
      <c r="H52" s="89"/>
      <c r="I52" s="76">
        <f>VLOOKUP($F52,INACTIVITY!$A$6:$BW$345,6,FALSE)</f>
        <v>23.4</v>
      </c>
      <c r="J52" s="77">
        <f>VLOOKUP($F52,INACTIVITY!$A$6:$BW$345,10,FALSE)</f>
        <v>24.5</v>
      </c>
      <c r="K52" s="77">
        <f>VLOOKUP($F52,INACTIVITY!$A$6:$BW$345,14,FALSE)</f>
        <v>22.5</v>
      </c>
      <c r="L52" s="77">
        <f>VLOOKUP($F52,INACTIVITY!$A$6:$BW$345,18,FALSE)</f>
        <v>27.7</v>
      </c>
      <c r="M52" s="77">
        <f>VLOOKUP($F52,INACTIVITY!$A$6:$BW$345,22,FALSE)</f>
        <v>28</v>
      </c>
      <c r="N52" s="77">
        <f>VLOOKUP($F52,INACTIVITY!$A$6:$BW$345,26,FALSE)</f>
        <v>26.3</v>
      </c>
      <c r="O52" s="77">
        <f>VLOOKUP($F52,INACTIVITY!$A$6:$BW$345,30,FALSE)</f>
        <v>18.399999999999999</v>
      </c>
      <c r="P52" s="77">
        <f>VLOOKUP($F52,INACTIVITY!$A$6:$BW$345,34,FALSE)</f>
        <v>15.8</v>
      </c>
      <c r="Q52" s="77">
        <f>VLOOKUP($F52,INACTIVITY!$A$6:$BW$345,38,FALSE)</f>
        <v>18.7</v>
      </c>
      <c r="R52" s="77">
        <f>VLOOKUP($F52,INACTIVITY!$A$6:$BW$345,42,FALSE)</f>
        <v>20.5</v>
      </c>
      <c r="S52" s="77">
        <f>VLOOKUP($F52,INACTIVITY!$A$6:$BW$345,46,FALSE)</f>
        <v>16.600000000000001</v>
      </c>
      <c r="T52" s="77">
        <f>VLOOKUP($F52,INACTIVITY!$A$6:$BW$345,50,FALSE)</f>
        <v>16.8</v>
      </c>
      <c r="U52" s="77">
        <f>VLOOKUP($F52,INACTIVITY!$A$6:$BW$345,54,FALSE)</f>
        <v>18.100000000000001</v>
      </c>
      <c r="V52" s="77">
        <f>VLOOKUP($F52,INACTIVITY!$A$6:$BW$345,58,FALSE)</f>
        <v>21.5</v>
      </c>
      <c r="W52" s="77">
        <f>VLOOKUP($F52,INACTIVITY!$A$6:$BW$345,62,FALSE)</f>
        <v>14.1</v>
      </c>
      <c r="X52" s="77">
        <f>VLOOKUP($F52,INACTIVITY!$A$6:$BW$345,66,FALSE)</f>
        <v>14.6</v>
      </c>
      <c r="Y52" s="77">
        <f>VLOOKUP($F52,INACTIVITY!$A$6:$BW$345,70,FALSE)</f>
        <v>18.2</v>
      </c>
      <c r="Z52" s="77">
        <f>VLOOKUP($F52,INACTIVITY!$A$6:$BW$345,74,FALSE)</f>
        <v>22.3</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Forest of Dean to Rural as a Region</v>
      </c>
      <c r="G55" s="122"/>
      <c r="H55" s="123"/>
      <c r="I55" s="74">
        <f>(I52-I53)</f>
        <v>2.0043554283897613</v>
      </c>
      <c r="J55" s="74">
        <f t="shared" ref="J55:Z55" si="10">(J52-J53)</f>
        <v>3.4914772727272734</v>
      </c>
      <c r="K55" s="74">
        <f t="shared" si="10"/>
        <v>1.6375346065412231</v>
      </c>
      <c r="L55" s="74">
        <f t="shared" si="10"/>
        <v>6.38593466846336</v>
      </c>
      <c r="M55" s="74">
        <f t="shared" si="10"/>
        <v>7.1649976891079952</v>
      </c>
      <c r="N55" s="74">
        <f t="shared" si="10"/>
        <v>5.3668562420795602</v>
      </c>
      <c r="O55" s="74">
        <f t="shared" si="10"/>
        <v>-3.2919371275051752</v>
      </c>
      <c r="P55" s="74">
        <f t="shared" si="10"/>
        <v>-5.6942457807534481</v>
      </c>
      <c r="Q55" s="74">
        <f t="shared" si="10"/>
        <v>-2.4825487944890945</v>
      </c>
      <c r="R55" s="74">
        <f t="shared" si="10"/>
        <v>-0.27459309743877114</v>
      </c>
      <c r="S55" s="74">
        <f t="shared" si="10"/>
        <v>-3.6732104559723986</v>
      </c>
      <c r="T55" s="74">
        <f t="shared" si="10"/>
        <v>-2.8961946834069572</v>
      </c>
      <c r="U55" s="74">
        <f t="shared" si="10"/>
        <v>-1.7524293470694694</v>
      </c>
      <c r="V55" s="74">
        <f t="shared" si="10"/>
        <v>2.2467226657196235</v>
      </c>
      <c r="W55" s="74">
        <f t="shared" si="10"/>
        <v>-5.0769560091828492</v>
      </c>
      <c r="X55" s="74">
        <f t="shared" si="10"/>
        <v>-4.2520649493649305</v>
      </c>
      <c r="Y55" s="74">
        <f t="shared" si="10"/>
        <v>-1.5725827218714628</v>
      </c>
      <c r="Z55" s="74">
        <f t="shared" si="10"/>
        <v>1.2148202243699302</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Forest of Dean</v>
      </c>
      <c r="G60" s="88"/>
      <c r="H60" s="89"/>
      <c r="I60" s="76">
        <f>VLOOKUP($F60,DISABILITY!$A$718:$I$1052,DISABILITY!B$1053,FALSE)</f>
        <v>10.899999999999991</v>
      </c>
      <c r="J60" s="77">
        <f>VLOOKUP($F60,DISABILITY!$A$718:$I$1052,DISABILITY!C$1053,FALSE)</f>
        <v>23.700000000000003</v>
      </c>
      <c r="K60" s="77">
        <f>VLOOKUP($F60,DISABILITY!$A$718:$I$1052,DISABILITY!D$1053,FALSE)</f>
        <v>28.199999999999996</v>
      </c>
      <c r="L60" s="77">
        <f>VLOOKUP($F60,DISABILITY!$A$718:$I$1052,DISABILITY!E$1053,FALSE)</f>
        <v>27.9</v>
      </c>
      <c r="M60" s="77">
        <f>VLOOKUP($F60,DISABILITY!$A$718:$I$1052,DISABILITY!F$1053,FALSE)</f>
        <v>29.299999999999997</v>
      </c>
      <c r="N60" s="77">
        <f>VLOOKUP($F60,DISABILITY!$A$718:$I$1052,DISABILITY!G$1053,FALSE)</f>
        <v>40.700000000000003</v>
      </c>
      <c r="O60" s="77">
        <f>VLOOKUP($F60,DISABILITY!$A$718:$I$1052,DISABILITY!H$1053,FALSE)</f>
        <v>65.900000000000006</v>
      </c>
      <c r="P60" s="77">
        <f>VLOOKUP($F60,DISABILITY!$A$718:$I$1052,DISABILITY!I$1053,FALSE)</f>
        <v>46</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Forest of Dean to Rural as a Region</v>
      </c>
      <c r="G63" s="122"/>
      <c r="H63" s="123"/>
      <c r="I63" s="74">
        <f>(I60-I61)</f>
        <v>-16.520156540647257</v>
      </c>
      <c r="J63" s="74">
        <f t="shared" ref="J63:P63" si="12">(J60-J61)</f>
        <v>-3.6190444070511845</v>
      </c>
      <c r="K63" s="74">
        <f t="shared" si="12"/>
        <v>8.0871638501790244E-2</v>
      </c>
      <c r="L63" s="74">
        <f t="shared" si="12"/>
        <v>1.9090654610033226</v>
      </c>
      <c r="M63" s="74">
        <f t="shared" si="12"/>
        <v>3.8247741813338791</v>
      </c>
      <c r="N63" s="74">
        <f t="shared" si="12"/>
        <v>15.16875231455802</v>
      </c>
      <c r="O63" s="74">
        <f t="shared" si="12"/>
        <v>42.102777712003061</v>
      </c>
      <c r="P63" s="74">
        <f t="shared" si="12"/>
        <v>20.645822069657825</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Forest of Dean</v>
      </c>
      <c r="G68" s="88"/>
      <c r="H68" s="89"/>
      <c r="I68" s="76">
        <f>VLOOKUP($F68,'WORKLESS HOUSEHOLDS'!$DW$4:$EC$397,7,FALSE)</f>
        <v>4.8305566411344607</v>
      </c>
      <c r="J68" s="77">
        <f>VLOOKUP($F68,'WORKLESS HOUSEHOLDS'!$DN$4:$DT$397,7,FALSE)</f>
        <v>14.18150691620308</v>
      </c>
      <c r="K68" s="77">
        <f>VLOOKUP($F68,'WORKLESS HOUSEHOLDS'!$DE$4:$DK$397,7,FALSE)</f>
        <v>5.5108235514612707</v>
      </c>
      <c r="L68" s="77" t="str">
        <f>VLOOKUP($F68,'WORKLESS HOUSEHOLDS'!$CV$4:$DB$397,7,FALSE)</f>
        <v>*</v>
      </c>
      <c r="M68" s="77">
        <f>VLOOKUP($F68,'WORKLESS HOUSEHOLDS'!$CM$4:$CS$397,7,FALSE)</f>
        <v>3.9470773478109971</v>
      </c>
      <c r="N68" s="77" t="str">
        <f>VLOOKUP($F68,'WORKLESS HOUSEHOLDS'!$CD$4:$CJ$397,7,FALSE)</f>
        <v>*</v>
      </c>
      <c r="O68" s="77">
        <f>VLOOKUP($F68,'WORKLESS HOUSEHOLDS'!$BU$4:$CA$397,7,FALSE)</f>
        <v>16.450805008944545</v>
      </c>
      <c r="P68" s="77">
        <f>VLOOKUP($F68,'WORKLESS HOUSEHOLDS'!$BL$4:$BR$397,7,FALSE)</f>
        <v>11.027454559282075</v>
      </c>
      <c r="Q68" s="77">
        <f>VLOOKUP($F68,'WORKLESS HOUSEHOLDS'!$BC$4:$BI$397,7,FALSE)</f>
        <v>7.6080265911609004</v>
      </c>
      <c r="R68" s="77" t="str">
        <f>VLOOKUP($F68,'WORKLESS HOUSEHOLDS'!$AT$4:$AZ$397,7,FALSE)</f>
        <v>#</v>
      </c>
      <c r="S68" s="77">
        <f>VLOOKUP($F68,'WORKLESS HOUSEHOLDS'!$AK$4:$AQ$397,7,FALSE)</f>
        <v>7.0892067085091064</v>
      </c>
      <c r="T68" s="77">
        <f>VLOOKUP($F68,'WORKLESS HOUSEHOLDS'!$AB$4:$AH$397,7,FALSE)</f>
        <v>26.642428881234853</v>
      </c>
      <c r="U68" s="77" t="str">
        <f>VLOOKUP($F68,'WORKLESS HOUSEHOLDS'!$S$4:$Y$397,7,FALSE)</f>
        <v>#</v>
      </c>
      <c r="V68" s="77">
        <f>VLOOKUP($F68,'WORKLESS HOUSEHOLDS'!$J$4:$P$397,7,FALSE)</f>
        <v>9.0568816346566852</v>
      </c>
      <c r="W68" s="77" t="str">
        <f>VLOOKUP($F68,'WORKLESS HOUSEHOLDS'!$B$4:$H$397,7,FALSE)</f>
        <v>n/a</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Forest of Dean to Rural as a Region</v>
      </c>
      <c r="G71" s="122"/>
      <c r="H71" s="123"/>
      <c r="I71" s="74">
        <f>(I68-I69)</f>
        <v>-5.1813892214522301</v>
      </c>
      <c r="J71" s="74">
        <f t="shared" ref="J71:W71" si="14">(J68-J69)</f>
        <v>3.270352078728056</v>
      </c>
      <c r="K71" s="74">
        <f t="shared" si="14"/>
        <v>-4.7824221776945732</v>
      </c>
      <c r="L71" s="74" t="e">
        <f t="shared" si="14"/>
        <v>#VALUE!</v>
      </c>
      <c r="M71" s="74">
        <f t="shared" si="14"/>
        <v>-7.7467018333774762</v>
      </c>
      <c r="N71" s="74" t="e">
        <f t="shared" si="14"/>
        <v>#VALUE!</v>
      </c>
      <c r="O71" s="74">
        <f t="shared" si="14"/>
        <v>5.4155517612020336</v>
      </c>
      <c r="P71" s="74">
        <f t="shared" si="14"/>
        <v>1.3359566735142376</v>
      </c>
      <c r="Q71" s="74">
        <f t="shared" si="14"/>
        <v>-3.1971516692375115</v>
      </c>
      <c r="R71" s="74" t="e">
        <f t="shared" si="14"/>
        <v>#VALUE!</v>
      </c>
      <c r="S71" s="74">
        <f t="shared" si="14"/>
        <v>-3.0635381196397748</v>
      </c>
      <c r="T71" s="74">
        <f t="shared" si="14"/>
        <v>16.738760686602102</v>
      </c>
      <c r="U71" s="74" t="e">
        <f t="shared" si="14"/>
        <v>#VALUE!</v>
      </c>
      <c r="V71" s="74">
        <f t="shared" si="14"/>
        <v>-0.88198684188296284</v>
      </c>
      <c r="W71" s="74" t="e">
        <f t="shared" si="14"/>
        <v>#VALUE!</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Forest of Dean</v>
      </c>
      <c r="G76" s="88"/>
      <c r="H76" s="89"/>
      <c r="I76" s="76">
        <f>VLOOKUP($F76,'SKILLED EMPLOYMENT'!$A$1506:$BW$1841,6,FALSE)</f>
        <v>48.8</v>
      </c>
      <c r="J76" s="77">
        <f>VLOOKUP($F76,'SKILLED EMPLOYMENT'!$A$1506:$BW$1841,10,FALSE)</f>
        <v>52.6</v>
      </c>
      <c r="K76" s="77">
        <f>VLOOKUP($F76,'SKILLED EMPLOYMENT'!$A$1506:$BW$1841,14,FALSE)</f>
        <v>50.4</v>
      </c>
      <c r="L76" s="77">
        <f>VLOOKUP($F76,'SKILLED EMPLOYMENT'!$A$1506:$BW$1841,18,FALSE)</f>
        <v>57.3</v>
      </c>
      <c r="M76" s="77">
        <f>VLOOKUP($F76,'SKILLED EMPLOYMENT'!$A$1506:$BW$1841,22,FALSE)</f>
        <v>51.000000000000007</v>
      </c>
      <c r="N76" s="77">
        <f>VLOOKUP($F76,'SKILLED EMPLOYMENT'!$A$1506:$BW$1841,26,FALSE)</f>
        <v>54.1</v>
      </c>
      <c r="O76" s="77">
        <f>VLOOKUP($F76,'SKILLED EMPLOYMENT'!$A$1506:$BW$1841,30,FALSE)</f>
        <v>58.6</v>
      </c>
      <c r="P76" s="77">
        <f>VLOOKUP($F76,'SKILLED EMPLOYMENT'!$A$1506:$BW$1841,34,FALSE)</f>
        <v>56.400000000000006</v>
      </c>
      <c r="Q76" s="77">
        <f>VLOOKUP($F76,'SKILLED EMPLOYMENT'!$A$1506:$BW$1841,38,FALSE)</f>
        <v>57</v>
      </c>
      <c r="R76" s="77">
        <f>VLOOKUP($F76,'SKILLED EMPLOYMENT'!$A$1506:$BW$1841,42,FALSE)</f>
        <v>67.7</v>
      </c>
      <c r="S76" s="77">
        <f>VLOOKUP($F76,'SKILLED EMPLOYMENT'!$A$1506:$BW$1841,46,FALSE)</f>
        <v>56.099999999999994</v>
      </c>
      <c r="T76" s="77">
        <f>VLOOKUP($F76,'SKILLED EMPLOYMENT'!$A$1506:$BW$1841,50,FALSE)</f>
        <v>56.899999999999991</v>
      </c>
      <c r="U76" s="77">
        <f>VLOOKUP($F76,'SKILLED EMPLOYMENT'!$A$1506:$BW$1841,54,FALSE)</f>
        <v>51</v>
      </c>
      <c r="V76" s="77">
        <f>VLOOKUP($F76,'SKILLED EMPLOYMENT'!$A$1506:$BW$1841,58,FALSE)</f>
        <v>50.6</v>
      </c>
      <c r="W76" s="77">
        <f>VLOOKUP($F76,'SKILLED EMPLOYMENT'!$A$1506:$BW$1841,62,FALSE)</f>
        <v>48.9</v>
      </c>
      <c r="X76" s="77">
        <f>VLOOKUP($F76,'SKILLED EMPLOYMENT'!$A$1506:$BW$1841,66,FALSE)</f>
        <v>49.900000000000006</v>
      </c>
      <c r="Y76" s="77">
        <f>VLOOKUP($F76,'SKILLED EMPLOYMENT'!$A$1506:$BW$1841,70,FALSE)</f>
        <v>55.399999999999991</v>
      </c>
      <c r="Z76" s="77">
        <f>VLOOKUP($F76,'SKILLED EMPLOYMENT'!$A$1506:$BW$1841,74,FALSE)</f>
        <v>52</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Forest of Dean to Rural as a Region</v>
      </c>
      <c r="G79" s="122"/>
      <c r="H79" s="123"/>
      <c r="I79" s="74">
        <f>(I76-I77)</f>
        <v>-3.9000000000000057</v>
      </c>
      <c r="J79" s="74">
        <f t="shared" ref="J79:Z79" si="17">(J76-J77)</f>
        <v>-0.29999999999999716</v>
      </c>
      <c r="K79" s="74">
        <f t="shared" si="17"/>
        <v>-3.1000000000000014</v>
      </c>
      <c r="L79" s="74">
        <f t="shared" si="17"/>
        <v>3.2999999999999972</v>
      </c>
      <c r="M79" s="74">
        <f t="shared" si="17"/>
        <v>-3.0999999999999943</v>
      </c>
      <c r="N79" s="74">
        <f t="shared" si="17"/>
        <v>-0.29999999999999716</v>
      </c>
      <c r="O79" s="74">
        <f t="shared" si="17"/>
        <v>3.2000000000000028</v>
      </c>
      <c r="P79" s="74">
        <f t="shared" si="17"/>
        <v>0.80000000000000426</v>
      </c>
      <c r="Q79" s="74">
        <f t="shared" si="17"/>
        <v>1.6000000000000014</v>
      </c>
      <c r="R79" s="74">
        <f t="shared" si="17"/>
        <v>11.5</v>
      </c>
      <c r="S79" s="74">
        <f t="shared" si="17"/>
        <v>-0.10000000000000853</v>
      </c>
      <c r="T79" s="74">
        <f t="shared" si="17"/>
        <v>9.9999999999994316E-2</v>
      </c>
      <c r="U79" s="74">
        <f t="shared" si="17"/>
        <v>-5.6000000000000014</v>
      </c>
      <c r="V79" s="74">
        <f t="shared" si="17"/>
        <v>-6.5</v>
      </c>
      <c r="W79" s="74">
        <f t="shared" si="17"/>
        <v>-8.8999999999999986</v>
      </c>
      <c r="X79" s="74">
        <f t="shared" si="17"/>
        <v>-8.8999999999999915</v>
      </c>
      <c r="Y79" s="74">
        <f t="shared" si="17"/>
        <v>-3.3000000000000114</v>
      </c>
      <c r="Z79" s="74">
        <f t="shared" si="17"/>
        <v>-6.3999999999999986</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fLYAC97VKfxFRk2jt16UgAyl9R71BwrHWrn5h2XxwRGmF+g9hT5zLU48hYn8OXFtoix3m/eHCci4taEWJXh2qw==" saltValue="MH5shfxqxOr10XnfsgeZMA=="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2022-06-10T14:14:16Z</cp:lastPrinted>
  <dcterms:created xsi:type="dcterms:W3CDTF">2022-05-30T09:14:22Z</dcterms:created>
  <dcterms:modified xsi:type="dcterms:W3CDTF">2022-08-02T11:19:41Z</dcterms:modified>
</cp:coreProperties>
</file>