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C69AB498-03B6-4333-8F6D-2F57B96AFA0E}" xr6:coauthVersionLast="47" xr6:coauthVersionMax="47" xr10:uidLastSave="{D629CCB7-D5D4-4426-857D-D72D76548FB4}"/>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<sst xmlns="http://schemas.openxmlformats.org/spreadsheetml/2006/main" count="32859" uniqueCount="1676">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</sst>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Hambleton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24.11</c:v>
                </c:pt>
                <c:pt idx="1">
                  <c:v>24.34</c:v>
                </c:pt>
                <c:pt idx="2">
                  <c:v>25.66</c:v>
                </c:pt>
                <c:pt idx="3">
                  <c:v>26.82</c:v>
                </c:pt>
                <c:pt idx="4">
                  <c:v>27.37</c:v>
                </c:pt>
                <c:pt idx="5">
                  <c:v>26.65</c:v>
                </c:pt>
                <c:pt idx="6">
                  <c:v>26.17</c:v>
                </c:pt>
                <c:pt idx="7">
                  <c:v>26.37</c:v>
                </c:pt>
                <c:pt idx="8">
                  <c:v>26.78</c:v>
                </c:pt>
                <c:pt idx="9">
                  <c:v>26.93</c:v>
                </c:pt>
                <c:pt idx="10">
                  <c:v>27.31</c:v>
                </c:pt>
                <c:pt idx="11">
                  <c:v>28.31</c:v>
                </c:pt>
                <c:pt idx="12">
                  <c:v>29.42</c:v>
                </c:pt>
                <c:pt idx="13">
                  <c:v>30.66</c:v>
                </c:pt>
                <c:pt idx="14">
                  <c:v>31.32</c:v>
                </c:pt>
                <c:pt idx="15">
                  <c:v>31.9</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Hambleton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460.3</c:v>
                </c:pt>
                <c:pt idx="1">
                  <c:v>450.7</c:v>
                </c:pt>
                <c:pt idx="2">
                  <c:v>447.6</c:v>
                </c:pt>
                <c:pt idx="3">
                  <c:v>469.3</c:v>
                </c:pt>
                <c:pt idx="4">
                  <c:v>450.9</c:v>
                </c:pt>
                <c:pt idx="5">
                  <c:v>426.4</c:v>
                </c:pt>
                <c:pt idx="6">
                  <c:v>467.4</c:v>
                </c:pt>
                <c:pt idx="7">
                  <c:v>466.8</c:v>
                </c:pt>
                <c:pt idx="8">
                  <c:v>468</c:v>
                </c:pt>
                <c:pt idx="9">
                  <c:v>491</c:v>
                </c:pt>
                <c:pt idx="10">
                  <c:v>504.8</c:v>
                </c:pt>
                <c:pt idx="11">
                  <c:v>502.2</c:v>
                </c:pt>
                <c:pt idx="12">
                  <c:v>493.1</c:v>
                </c:pt>
                <c:pt idx="13">
                  <c:v>567</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Hambleton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80.099999999999994</c:v>
                </c:pt>
                <c:pt idx="1">
                  <c:v>78.099999999999994</c:v>
                </c:pt>
                <c:pt idx="2">
                  <c:v>75.900000000000006</c:v>
                </c:pt>
                <c:pt idx="3">
                  <c:v>73.7</c:v>
                </c:pt>
                <c:pt idx="4">
                  <c:v>76.900000000000006</c:v>
                </c:pt>
                <c:pt idx="5">
                  <c:v>78.099999999999994</c:v>
                </c:pt>
                <c:pt idx="6">
                  <c:v>79.099999999999994</c:v>
                </c:pt>
                <c:pt idx="7">
                  <c:v>73.8</c:v>
                </c:pt>
                <c:pt idx="8">
                  <c:v>77.5</c:v>
                </c:pt>
                <c:pt idx="9">
                  <c:v>75.099999999999994</c:v>
                </c:pt>
                <c:pt idx="10">
                  <c:v>75.5</c:v>
                </c:pt>
                <c:pt idx="11">
                  <c:v>83.5</c:v>
                </c:pt>
                <c:pt idx="12">
                  <c:v>84.2</c:v>
                </c:pt>
                <c:pt idx="13">
                  <c:v>76.400000000000006</c:v>
                </c:pt>
                <c:pt idx="14">
                  <c:v>79.5</c:v>
                </c:pt>
                <c:pt idx="15">
                  <c:v>80.2</c:v>
                </c:pt>
                <c:pt idx="16">
                  <c:v>78.599999999999994</c:v>
                </c:pt>
                <c:pt idx="17">
                  <c:v>80.2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Hambleton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15601</c:v>
                </c:pt>
                <c:pt idx="1">
                  <c:v>16462</c:v>
                </c:pt>
                <c:pt idx="2">
                  <c:v>17338</c:v>
                </c:pt>
                <c:pt idx="3">
                  <c:v>17835</c:v>
                </c:pt>
                <c:pt idx="4">
                  <c:v>18297</c:v>
                </c:pt>
                <c:pt idx="5">
                  <c:v>18782</c:v>
                </c:pt>
                <c:pt idx="6">
                  <c:v>18741</c:v>
                </c:pt>
                <c:pt idx="7">
                  <c:v>19157</c:v>
                </c:pt>
                <c:pt idx="8">
                  <c:v>19891</c:v>
                </c:pt>
                <c:pt idx="9">
                  <c:v>20252</c:v>
                </c:pt>
                <c:pt idx="10">
                  <c:v>20580</c:v>
                </c:pt>
                <c:pt idx="11">
                  <c:v>21849</c:v>
                </c:pt>
                <c:pt idx="12">
                  <c:v>21873</c:v>
                </c:pt>
                <c:pt idx="13">
                  <c:v>22384</c:v>
                </c:pt>
                <c:pt idx="14">
                  <c:v>23005</c:v>
                </c:pt>
                <c:pt idx="15">
                  <c:v>23487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Hambleton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32</c:v>
                </c:pt>
                <c:pt idx="1">
                  <c:v>29.9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Hambleton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18.5</c:v>
                </c:pt>
                <c:pt idx="1">
                  <c:v>19.5</c:v>
                </c:pt>
                <c:pt idx="2">
                  <c:v>21.1</c:v>
                </c:pt>
                <c:pt idx="3">
                  <c:v>23.1</c:v>
                </c:pt>
                <c:pt idx="4">
                  <c:v>21.1</c:v>
                </c:pt>
                <c:pt idx="5">
                  <c:v>18.3</c:v>
                </c:pt>
                <c:pt idx="6">
                  <c:v>15.7</c:v>
                </c:pt>
                <c:pt idx="7">
                  <c:v>19.100000000000001</c:v>
                </c:pt>
                <c:pt idx="8">
                  <c:v>18.7</c:v>
                </c:pt>
                <c:pt idx="9">
                  <c:v>20.5</c:v>
                </c:pt>
                <c:pt idx="10">
                  <c:v>21.1</c:v>
                </c:pt>
                <c:pt idx="11">
                  <c:v>14.6</c:v>
                </c:pt>
                <c:pt idx="12">
                  <c:v>14.3</c:v>
                </c:pt>
                <c:pt idx="13">
                  <c:v>21.8</c:v>
                </c:pt>
                <c:pt idx="14">
                  <c:v>19.8</c:v>
                </c:pt>
                <c:pt idx="15">
                  <c:v>18.7</c:v>
                </c:pt>
                <c:pt idx="16">
                  <c:v>19.7</c:v>
                </c:pt>
                <c:pt idx="17">
                  <c:v>15.1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Hambleton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18.299999999999997</c:v>
                </c:pt>
                <c:pt idx="1">
                  <c:v>13.299999999999997</c:v>
                </c:pt>
                <c:pt idx="2">
                  <c:v>15.399999999999991</c:v>
                </c:pt>
                <c:pt idx="3">
                  <c:v>16</c:v>
                </c:pt>
                <c:pt idx="4">
                  <c:v>26.699999999999996</c:v>
                </c:pt>
                <c:pt idx="5">
                  <c:v>9.2000000000000028</c:v>
                </c:pt>
                <c:pt idx="6">
                  <c:v>27.900000000000006</c:v>
                </c:pt>
                <c:pt idx="7">
                  <c:v>27.9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Hambleton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4.248042043113271</c:v>
                </c:pt>
                <c:pt idx="1">
                  <c:v>7.5455940281616574</c:v>
                </c:pt>
                <c:pt idx="2">
                  <c:v>0</c:v>
                </c:pt>
                <c:pt idx="3">
                  <c:v>8.4001250431044205</c:v>
                </c:pt>
                <c:pt idx="4">
                  <c:v>13.928467730598488</c:v>
                </c:pt>
                <c:pt idx="5">
                  <c:v>11.21608040201005</c:v>
                </c:pt>
                <c:pt idx="6">
                  <c:v>6.8026800265588214</c:v>
                </c:pt>
                <c:pt idx="7">
                  <c:v>2.1344785590667268</c:v>
                </c:pt>
                <c:pt idx="8">
                  <c:v>9.2806898116632635</c:v>
                </c:pt>
                <c:pt idx="9">
                  <c:v>0</c:v>
                </c:pt>
                <c:pt idx="10">
                  <c:v>0</c:v>
                </c:pt>
                <c:pt idx="11">
                  <c:v>0</c:v>
                </c:pt>
                <c:pt idx="12">
                  <c:v>0</c:v>
                </c:pt>
                <c:pt idx="13">
                  <c:v>0</c:v>
                </c:pt>
                <c:pt idx="14">
                  <c:v>10.557796633746001</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Hambleton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56.599999999999994</c:v>
                </c:pt>
                <c:pt idx="1">
                  <c:v>52.599999999999994</c:v>
                </c:pt>
                <c:pt idx="2">
                  <c:v>46.1</c:v>
                </c:pt>
                <c:pt idx="3">
                  <c:v>49.8</c:v>
                </c:pt>
                <c:pt idx="4">
                  <c:v>59.5</c:v>
                </c:pt>
                <c:pt idx="5">
                  <c:v>62.300000000000004</c:v>
                </c:pt>
                <c:pt idx="6">
                  <c:v>61.5</c:v>
                </c:pt>
                <c:pt idx="7">
                  <c:v>58.099999999999994</c:v>
                </c:pt>
                <c:pt idx="8">
                  <c:v>52.9</c:v>
                </c:pt>
                <c:pt idx="9">
                  <c:v>63.9</c:v>
                </c:pt>
                <c:pt idx="10">
                  <c:v>70.199999999999989</c:v>
                </c:pt>
                <c:pt idx="11">
                  <c:v>59.899999999999991</c:v>
                </c:pt>
                <c:pt idx="12">
                  <c:v>54.099999999999994</c:v>
                </c:pt>
                <c:pt idx="13">
                  <c:v>50.3</c:v>
                </c:pt>
                <c:pt idx="14">
                  <c:v>60.5</c:v>
                </c:pt>
                <c:pt idx="15">
                  <c:v>53.999999999999993</c:v>
                </c:pt>
                <c:pt idx="16">
                  <c:v>50.800000000000004</c:v>
                </c:pt>
                <c:pt idx="17">
                  <c:v>61.400000000000006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Hambleton is consistently greater than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within Hambleton is consistently greater than the rural and England situations and increases at approximately the same rate.</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Hambleton,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Hambleton's economic inactivity rate has fluctuated in the period 2004 to 2021 but is generally lower than that seen in 'Rural as a Region'.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Hambleton shows no consistent pattern.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There is no obvious pattern that can be summarized for Hambleton due to data being unavailable for a number of years in the period 2006 to 2020 and the year on year changes in the data that is available.</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for Hambleton in the period 2004 to 2021 fluctuates around the England and 'Rural as a Region' situations.</a:t>
          </a:r>
          <a:endParaRPr lang="en-GB" sz="1100">
            <a:latin typeface="Avenir Next LT Pro" panose="020B0504020202020204" pitchFamily="34" charset="0"/>
          </a:endParaRPr>
        </a:p>
      </xdr:txBody>
    </xdr:sp>
    <xdr:clientData/>
  </xdr:twoCellAnchor>
  <xdr:twoCellAnchor>
    <xdr:from>
      <xdr:col>0</xdr:col>
      <xdr:colOff>548640</xdr:colOff>
      <xdr:row>12</xdr:row>
      <xdr:rowOff>525780</xdr:rowOff>
    </xdr:from>
    <xdr:to>
      <xdr:col>1</xdr:col>
      <xdr:colOff>2529840</xdr:colOff>
      <xdr:row>14</xdr:row>
      <xdr:rowOff>30480</xdr:rowOff>
    </xdr:to>
    <xdr:sp macro="" textlink="">
      <xdr:nvSpPr>
        <xdr:cNvPr id="20" name="TextBox 19">
          <a:extLst>
            <a:ext uri="{FF2B5EF4-FFF2-40B4-BE49-F238E27FC236}">
              <a16:creationId xmlns:a16="http://schemas.microsoft.com/office/drawing/2014/main" id="{D80D5B54-C6B8-44C2-8733-ED8286E6B854}"/>
            </a:ext>
          </a:extLst>
        </xdr:cNvPr>
        <xdr:cNvSpPr txBox="1"/>
      </xdr:nvSpPr>
      <xdr:spPr>
        <a:xfrm>
          <a:off x="548640" y="35128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From 2004 to 2019 GVA per hour worked in Hambleton is either in line with or above the rural situation.</a:t>
          </a:r>
          <a:endParaRPr lang="en-GB" sz="1100">
            <a:latin typeface="Avenir Next LT Pro" panose="020B0504020202020204" pitchFamily="34" charset="0"/>
          </a:endParaRPr>
        </a:p>
      </xdr:txBody>
    </xdr:sp>
    <xdr:clientData/>
  </xdr:twoCellAnchor>
  <xdr:twoCellAnchor>
    <xdr:from>
      <xdr:col>0</xdr:col>
      <xdr:colOff>601980</xdr:colOff>
      <xdr:row>20</xdr:row>
      <xdr:rowOff>609600</xdr:rowOff>
    </xdr:from>
    <xdr:to>
      <xdr:col>1</xdr:col>
      <xdr:colOff>2583180</xdr:colOff>
      <xdr:row>22</xdr:row>
      <xdr:rowOff>137160</xdr:rowOff>
    </xdr:to>
    <xdr:sp macro="" textlink="">
      <xdr:nvSpPr>
        <xdr:cNvPr id="21" name="TextBox 20">
          <a:extLst>
            <a:ext uri="{FF2B5EF4-FFF2-40B4-BE49-F238E27FC236}">
              <a16:creationId xmlns:a16="http://schemas.microsoft.com/office/drawing/2014/main" id="{EBCF7C9D-BA29-4CF7-B75E-5A8099F90CB8}"/>
            </a:ext>
          </a:extLst>
        </xdr:cNvPr>
        <xdr:cNvSpPr txBox="1"/>
      </xdr:nvSpPr>
      <xdr:spPr>
        <a:xfrm>
          <a:off x="60198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Hambleton has fluctauted a little over the years, but is generally in line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289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Hambleton</v>
      </c>
      <c r="G12" s="88" t="str">
        <f>IFERROR(VLOOKUP(F12,GVA!B244:B552,1,FALSE),VLOOKUP(F12,GVA!B6:C230,2,FALSE))</f>
        <v>Hambleton</v>
      </c>
      <c r="H12" s="89" t="str">
        <f>IF(F12=G12,"",G12)</f>
        <v/>
      </c>
      <c r="I12" s="76">
        <f>IFERROR(VLOOKUP($F12,GVA!$B$7:$S$230,GVA!D$3,FALSE),VLOOKUP($F12,GVA!$B$244:$T$554,GVA!E$3,FALSE))</f>
        <v>24.11</v>
      </c>
      <c r="J12" s="77">
        <f>IFERROR(VLOOKUP($F12,GVA!$B$7:$S$230,GVA!E$3,FALSE),VLOOKUP($F12,GVA!$B$244:$T$554,GVA!F$3,FALSE))</f>
        <v>24.34</v>
      </c>
      <c r="K12" s="77">
        <f>IFERROR(VLOOKUP($F12,GVA!$B$7:$S$230,GVA!F$3,FALSE),VLOOKUP($F12,GVA!$B$244:$T$554,GVA!G$3,FALSE))</f>
        <v>25.66</v>
      </c>
      <c r="L12" s="77">
        <f>IFERROR(VLOOKUP($F12,GVA!$B$7:$S$230,GVA!G$3,FALSE),VLOOKUP($F12,GVA!$B$244:$T$554,GVA!H$3,FALSE))</f>
        <v>26.82</v>
      </c>
      <c r="M12" s="77">
        <f>IFERROR(VLOOKUP($F12,GVA!$B$7:$S$230,GVA!H$3,FALSE),VLOOKUP($F12,GVA!$B$244:$T$554,GVA!I$3,FALSE))</f>
        <v>27.37</v>
      </c>
      <c r="N12" s="77">
        <f>IFERROR(VLOOKUP($F12,GVA!$B$7:$S$230,GVA!I$3,FALSE),VLOOKUP($F12,GVA!$B$244:$T$554,GVA!J$3,FALSE))</f>
        <v>26.65</v>
      </c>
      <c r="O12" s="77">
        <f>IFERROR(VLOOKUP($F12,GVA!$B$7:$S$230,GVA!J$3,FALSE),VLOOKUP($F12,GVA!$B$244:$T$554,GVA!K$3,FALSE))</f>
        <v>26.17</v>
      </c>
      <c r="P12" s="77">
        <f>IFERROR(VLOOKUP($F12,GVA!$B$7:$S$230,GVA!K$3,FALSE),VLOOKUP($F12,GVA!$B$244:$T$554,GVA!L$3,FALSE))</f>
        <v>26.37</v>
      </c>
      <c r="Q12" s="77">
        <f>IFERROR(VLOOKUP($F12,GVA!$B$7:$S$230,GVA!L$3,FALSE),VLOOKUP($F12,GVA!$B$244:$T$554,GVA!M$3,FALSE))</f>
        <v>26.78</v>
      </c>
      <c r="R12" s="77">
        <f>IFERROR(VLOOKUP($F12,GVA!$B$7:$S$230,GVA!M$3,FALSE),VLOOKUP($F12,GVA!$B$244:$T$554,GVA!N$3,FALSE))</f>
        <v>26.93</v>
      </c>
      <c r="S12" s="77">
        <f>IFERROR(VLOOKUP($F12,GVA!$B$7:$S$230,GVA!N$3,FALSE),VLOOKUP($F12,GVA!$B$244:$T$554,GVA!O$3,FALSE))</f>
        <v>27.31</v>
      </c>
      <c r="T12" s="77">
        <f>IFERROR(VLOOKUP($F12,GVA!$B$7:$S$230,GVA!O$3,FALSE),VLOOKUP($F12,GVA!$B$244:$T$554,GVA!P$3,FALSE))</f>
        <v>28.31</v>
      </c>
      <c r="U12" s="77">
        <f>IFERROR(VLOOKUP($F12,GVA!$B$7:$S$230,GVA!P$3,FALSE),VLOOKUP($F12,GVA!$B$244:$T$554,GVA!Q$3,FALSE))</f>
        <v>29.42</v>
      </c>
      <c r="V12" s="77">
        <f>IFERROR(VLOOKUP($F12,GVA!$B$7:$S$230,GVA!Q$3,FALSE),VLOOKUP($F12,GVA!$B$244:$T$554,GVA!R$3,FALSE))</f>
        <v>30.66</v>
      </c>
      <c r="W12" s="77">
        <f>IFERROR(VLOOKUP($F12,GVA!$B$7:$S$230,GVA!R$3,FALSE),VLOOKUP($F12,GVA!$B$244:$T$554,GVA!S$3,FALSE))</f>
        <v>31.32</v>
      </c>
      <c r="X12" s="77">
        <f>IFERROR(VLOOKUP($F12,GVA!$B$7:$S$230,GVA!S$3,FALSE),VLOOKUP($F12,GVA!$B$244:$T$554,GVA!T$3,FALSE))</f>
        <v>31.9</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Hambleton to Rural as a Region</v>
      </c>
      <c r="G15" s="122"/>
      <c r="H15" s="123"/>
      <c r="I15" s="74">
        <f>100*((I12-I13)/I13)</f>
        <v>2.4208923974775036</v>
      </c>
      <c r="J15" s="74">
        <f t="shared" ref="J15:X15" si="0">100*((J12-J13)/J13)</f>
        <v>3.6858226666937104</v>
      </c>
      <c r="K15" s="74">
        <f t="shared" si="0"/>
        <v>5.5796388003114714</v>
      </c>
      <c r="L15" s="74">
        <f t="shared" si="0"/>
        <v>7.9772243630298263</v>
      </c>
      <c r="M15" s="74">
        <f t="shared" si="0"/>
        <v>8.3332155327179649</v>
      </c>
      <c r="N15" s="74">
        <f t="shared" si="0"/>
        <v>4.621654336335288</v>
      </c>
      <c r="O15" s="74">
        <f t="shared" si="0"/>
        <v>1.4729709144790957</v>
      </c>
      <c r="P15" s="74">
        <f t="shared" si="0"/>
        <v>0.74636029963570816</v>
      </c>
      <c r="Q15" s="74">
        <f t="shared" si="0"/>
        <v>0.25939296697418651</v>
      </c>
      <c r="R15" s="74">
        <f t="shared" si="0"/>
        <v>-0.89765662991053952</v>
      </c>
      <c r="S15" s="74">
        <f t="shared" si="0"/>
        <v>-1.1389933935797876</v>
      </c>
      <c r="T15" s="74">
        <f t="shared" si="0"/>
        <v>0.5751890511072496</v>
      </c>
      <c r="U15" s="74">
        <f t="shared" si="0"/>
        <v>2.0216239870206829</v>
      </c>
      <c r="V15" s="74">
        <f t="shared" si="0"/>
        <v>3.5082290054860161</v>
      </c>
      <c r="W15" s="74">
        <f t="shared" si="0"/>
        <v>3.590595702625194</v>
      </c>
      <c r="X15" s="74">
        <f t="shared" si="0"/>
        <v>4.4145095487294768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Hambleton</v>
      </c>
      <c r="G20" s="88"/>
      <c r="H20" s="89"/>
      <c r="I20" s="80">
        <f>IF(VLOOKUP($F20,PAY!$A$11:$AE$349,4,FALSE)="-",#N/A,VLOOKUP($F20,PAY!$A$11:$AE$349,4,FALSE))</f>
        <v>460.3</v>
      </c>
      <c r="J20" s="80">
        <f>IF(VLOOKUP($F20,PAY!$A$11:$AE$349,6,FALSE)="-",#N/A,VLOOKUP($F20,PAY!$A$11:$AE$349,6,FALSE))</f>
        <v>450.7</v>
      </c>
      <c r="K20" s="80">
        <f>IF(VLOOKUP($F20,PAY!$A$11:$AE$349,8,FALSE)="-",#N/A,VLOOKUP($F20,PAY!$A$11:$AE$349,8,FALSE))</f>
        <v>447.6</v>
      </c>
      <c r="L20" s="80">
        <f>IF(VLOOKUP($F20,PAY!$A$11:$AE$349,10,FALSE)="-",#N/A,VLOOKUP($F20,PAY!$A$11:$AE$349,10,FALSE))</f>
        <v>469.3</v>
      </c>
      <c r="M20" s="80">
        <f>IF(VLOOKUP($F20,PAY!$A$11:$AE$349,12,FALSE)="-",#N/A,VLOOKUP($F20,PAY!$A$11:$AE$349,12,FALSE))</f>
        <v>450.9</v>
      </c>
      <c r="N20" s="80">
        <f>IF(VLOOKUP($F20,PAY!$A$11:$AE$349,14,FALSE)="-",#N/A,VLOOKUP($F20,PAY!$A$11:$AE$349,14,FALSE))</f>
        <v>426.4</v>
      </c>
      <c r="O20" s="80">
        <f>IF(VLOOKUP($F20,PAY!$A$11:$AE$349,16,FALSE)="-",#N/A,VLOOKUP($F20,PAY!$A$11:$AE$349,16,FALSE))</f>
        <v>467.4</v>
      </c>
      <c r="P20" s="80">
        <f>IF(VLOOKUP($F20,PAY!$A$11:$AE$349,18,FALSE)="-",#N/A,VLOOKUP($F20,PAY!$A$11:$AE$349,18,FALSE))</f>
        <v>466.8</v>
      </c>
      <c r="Q20" s="80">
        <f>IF(VLOOKUP($F20,PAY!$A$11:$AE$349,20,FALSE)="-",#N/A,VLOOKUP($F20,PAY!$A$11:$AE$349,20,FALSE))</f>
        <v>468</v>
      </c>
      <c r="R20" s="80">
        <f>IF(VLOOKUP($F20,PAY!$A$11:$AE$349,22,FALSE)="-",#N/A,VLOOKUP($F20,PAY!$A$11:$AE$349,22,FALSE))</f>
        <v>491</v>
      </c>
      <c r="S20" s="80">
        <f>IF(VLOOKUP($F20,PAY!$A$11:$AE$349,24,FALSE)="-",#N/A,VLOOKUP($F20,PAY!$A$11:$AE$349,24,FALSE))</f>
        <v>504.8</v>
      </c>
      <c r="T20" s="80">
        <f>IF(VLOOKUP($F20,PAY!$A$11:$AE$349,26,FALSE)="-",#N/A,VLOOKUP($F20,PAY!$A$11:$AE$349,26,FALSE))</f>
        <v>502.2</v>
      </c>
      <c r="U20" s="80">
        <f>IF(VLOOKUP($F20,PAY!$A$11:$AE$349,28,FALSE)="-",#N/A,VLOOKUP($F20,PAY!$A$11:$AE$349,28,FALSE))</f>
        <v>493.1</v>
      </c>
      <c r="V20" s="80">
        <f>IF(VLOOKUP($F20,PAY!$A$11:$AE$349,30,FALSE)="-",#N/A,VLOOKUP($F20,PAY!$A$11:$AE$349,30,FALSE))</f>
        <v>567</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Hambleton to Rural as a Region</v>
      </c>
      <c r="G23" s="122"/>
      <c r="H23" s="123"/>
      <c r="I23" s="74">
        <f>100*((I20-I21)/I21)</f>
        <v>6.3067145329529017</v>
      </c>
      <c r="J23" s="74">
        <f t="shared" ref="J23:V23" si="2">100*((J20-J21)/J21)</f>
        <v>3.1527149968530019</v>
      </c>
      <c r="K23" s="74">
        <f t="shared" si="2"/>
        <v>-0.1144038710880434</v>
      </c>
      <c r="L23" s="74">
        <f t="shared" si="2"/>
        <v>4.1377353826794518</v>
      </c>
      <c r="M23" s="74">
        <f t="shared" si="2"/>
        <v>-0.95400425979169945</v>
      </c>
      <c r="N23" s="74">
        <f t="shared" si="2"/>
        <v>-7.9391974988111738</v>
      </c>
      <c r="O23" s="74">
        <f t="shared" si="2"/>
        <v>-0.72270886770233811</v>
      </c>
      <c r="P23" s="74">
        <f t="shared" si="2"/>
        <v>-1.6893756214860227</v>
      </c>
      <c r="Q23" s="74">
        <f t="shared" si="2"/>
        <v>-4.3887755339534777</v>
      </c>
      <c r="R23" s="74">
        <f t="shared" si="2"/>
        <v>-2.5903743046922756</v>
      </c>
      <c r="S23" s="74">
        <f t="shared" si="2"/>
        <v>-1.8711373566065761</v>
      </c>
      <c r="T23" s="74">
        <f t="shared" si="2"/>
        <v>-5.9019823469185111</v>
      </c>
      <c r="U23" s="74">
        <f t="shared" si="2"/>
        <v>-7.1459037593302233</v>
      </c>
      <c r="V23" s="74">
        <f t="shared" si="2"/>
        <v>0.4866216415312774</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Hambleton</v>
      </c>
      <c r="G28" s="88"/>
      <c r="H28" s="89"/>
      <c r="I28" s="76">
        <f>VLOOKUP($F28,EMPLOYMENT!$A$6:$BW$345,6,FALSE)</f>
        <v>80.099999999999994</v>
      </c>
      <c r="J28" s="77">
        <f>VLOOKUP($F28,EMPLOYMENT!$A$6:$BW$345,10,FALSE)</f>
        <v>78.099999999999994</v>
      </c>
      <c r="K28" s="77">
        <f>VLOOKUP($F28,EMPLOYMENT!$A$6:$BW$345,14,FALSE)</f>
        <v>75.900000000000006</v>
      </c>
      <c r="L28" s="77">
        <f>VLOOKUP($F28,EMPLOYMENT!$A$6:$BW$345,18,FALSE)</f>
        <v>73.7</v>
      </c>
      <c r="M28" s="77">
        <f>VLOOKUP($F28,EMPLOYMENT!$A$6:$BW$345,22,FALSE)</f>
        <v>76.900000000000006</v>
      </c>
      <c r="N28" s="77">
        <f>VLOOKUP($F28,EMPLOYMENT!$A$6:$BW$345,26,FALSE)</f>
        <v>78.099999999999994</v>
      </c>
      <c r="O28" s="77">
        <f>VLOOKUP($F28,EMPLOYMENT!$A$6:$BW$345,30,FALSE)</f>
        <v>79.099999999999994</v>
      </c>
      <c r="P28" s="77">
        <f>VLOOKUP($F28,EMPLOYMENT!$A$6:$BW$345,34,FALSE)</f>
        <v>73.8</v>
      </c>
      <c r="Q28" s="77">
        <f>VLOOKUP($F28,EMPLOYMENT!$A$6:$BW$345,38,FALSE)</f>
        <v>77.5</v>
      </c>
      <c r="R28" s="77">
        <f>VLOOKUP($F28,EMPLOYMENT!$A$6:$BW$345,42,FALSE)</f>
        <v>75.099999999999994</v>
      </c>
      <c r="S28" s="77">
        <f>VLOOKUP($F28,EMPLOYMENT!$A$6:$BW$345,46,FALSE)</f>
        <v>75.5</v>
      </c>
      <c r="T28" s="77">
        <f>VLOOKUP($F28,EMPLOYMENT!$A$6:$BW$345,50,FALSE)</f>
        <v>83.5</v>
      </c>
      <c r="U28" s="77">
        <f>VLOOKUP($F28,EMPLOYMENT!$A$6:$BW$345,54,FALSE)</f>
        <v>84.2</v>
      </c>
      <c r="V28" s="77">
        <f>VLOOKUP($F28,EMPLOYMENT!$A$6:$BW$345,58,FALSE)</f>
        <v>76.400000000000006</v>
      </c>
      <c r="W28" s="77">
        <f>VLOOKUP($F28,EMPLOYMENT!$A$6:$BW$345,62,FALSE)</f>
        <v>79.5</v>
      </c>
      <c r="X28" s="77">
        <f>VLOOKUP($F28,EMPLOYMENT!$A$6:$BW$345,66,FALSE)</f>
        <v>80.2</v>
      </c>
      <c r="Y28" s="77">
        <f>VLOOKUP($F28,EMPLOYMENT!$A$6:$BW$345,70,FALSE)</f>
        <v>78.599999999999994</v>
      </c>
      <c r="Z28" s="77">
        <f>VLOOKUP($F28,EMPLOYMENT!$A$6:$BW$345,74,FALSE)</f>
        <v>80.2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Hambleton to Rural as a Region</v>
      </c>
      <c r="G31" s="122"/>
      <c r="H31" s="123"/>
      <c r="I31" s="74">
        <f>(I28-I29)</f>
        <v>3.9886580805982561</v>
      </c>
      <c r="J31" s="74">
        <f t="shared" ref="J31:Z31" si="4">(J28-J29)</f>
        <v>1.7870245333170374</v>
      </c>
      <c r="K31" s="74">
        <f t="shared" si="4"/>
        <v>2.6811100513242536E-2</v>
      </c>
      <c r="L31" s="74">
        <f t="shared" si="4"/>
        <v>-1.9404683026278349</v>
      </c>
      <c r="M31" s="74">
        <f t="shared" si="4"/>
        <v>1.1644756266682634</v>
      </c>
      <c r="N31" s="74">
        <f t="shared" si="4"/>
        <v>3.5904601571268131</v>
      </c>
      <c r="O31" s="74">
        <f t="shared" si="4"/>
        <v>5.5528668610301253</v>
      </c>
      <c r="P31" s="74">
        <f t="shared" si="4"/>
        <v>6.5704596722383712E-2</v>
      </c>
      <c r="Q31" s="74">
        <f t="shared" si="4"/>
        <v>3.4668425245374266</v>
      </c>
      <c r="R31" s="74">
        <f t="shared" si="4"/>
        <v>0.3555250700997874</v>
      </c>
      <c r="S31" s="74">
        <f t="shared" si="4"/>
        <v>-0.60886034007560852</v>
      </c>
      <c r="T31" s="74">
        <f t="shared" si="4"/>
        <v>6.3094680243909806</v>
      </c>
      <c r="U31" s="74">
        <f t="shared" si="4"/>
        <v>7.2283675182919609</v>
      </c>
      <c r="V31" s="74">
        <f t="shared" si="4"/>
        <v>-1.632786885245892</v>
      </c>
      <c r="W31" s="74">
        <f t="shared" si="4"/>
        <v>1.451843106585855</v>
      </c>
      <c r="X31" s="74">
        <f t="shared" si="4"/>
        <v>1.6087006210432975</v>
      </c>
      <c r="Y31" s="74">
        <f t="shared" si="4"/>
        <v>1.5856537038707899</v>
      </c>
      <c r="Z31" s="74">
        <f t="shared" si="4"/>
        <v>4.0442419221209605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Hambleton</v>
      </c>
      <c r="G36" s="88" t="str">
        <f>IFERROR(VLOOKUP(F36,GDHI!B338:C574,2,FALSE),VLOOKUP(F36,GDHI!C3:C336,1,FALSE))</f>
        <v>Hambleton</v>
      </c>
      <c r="H36" s="89" t="str">
        <f>IF(F36=G36,"",G36)</f>
        <v/>
      </c>
      <c r="I36" s="83">
        <f>IFERROR(VLOOKUP($F36,GDHI!$B$338:$U$574,GDHI!G$578,FALSE),VLOOKUP($F36,GDHI!$C$3:$U$336,GDHI!F$578,FALSE))</f>
        <v>15601</v>
      </c>
      <c r="J36" s="84">
        <f>IFERROR(VLOOKUP($F36,GDHI!$B$338:$U$574,GDHI!H$578,FALSE),VLOOKUP($F36,GDHI!$C$3:$U$336,GDHI!G$578,FALSE))</f>
        <v>16462</v>
      </c>
      <c r="K36" s="84">
        <f>IFERROR(VLOOKUP($F36,GDHI!$B$338:$U$574,GDHI!I$578,FALSE),VLOOKUP($F36,GDHI!$C$3:$U$336,GDHI!H$578,FALSE))</f>
        <v>17338</v>
      </c>
      <c r="L36" s="84">
        <f>IFERROR(VLOOKUP($F36,GDHI!$B$338:$U$574,GDHI!J$578,FALSE),VLOOKUP($F36,GDHI!$C$3:$U$336,GDHI!I$578,FALSE))</f>
        <v>17835</v>
      </c>
      <c r="M36" s="84">
        <f>IFERROR(VLOOKUP($F36,GDHI!$B$338:$U$574,GDHI!K$578,FALSE),VLOOKUP($F36,GDHI!$C$3:$U$336,GDHI!J$578,FALSE))</f>
        <v>18297</v>
      </c>
      <c r="N36" s="84">
        <f>IFERROR(VLOOKUP($F36,GDHI!$B$338:$U$574,GDHI!L$578,FALSE),VLOOKUP($F36,GDHI!$C$3:$U$336,GDHI!K$578,FALSE))</f>
        <v>18782</v>
      </c>
      <c r="O36" s="84">
        <f>IFERROR(VLOOKUP($F36,GDHI!$B$338:$U$574,GDHI!M$578,FALSE),VLOOKUP($F36,GDHI!$C$3:$U$336,GDHI!L$578,FALSE))</f>
        <v>18741</v>
      </c>
      <c r="P36" s="84">
        <f>IFERROR(VLOOKUP($F36,GDHI!$B$338:$U$574,GDHI!N$578,FALSE),VLOOKUP($F36,GDHI!$C$3:$U$336,GDHI!M$578,FALSE))</f>
        <v>19157</v>
      </c>
      <c r="Q36" s="84">
        <f>IFERROR(VLOOKUP($F36,GDHI!$B$338:$U$574,GDHI!O$578,FALSE),VLOOKUP($F36,GDHI!$C$3:$U$336,GDHI!N$578,FALSE))</f>
        <v>19891</v>
      </c>
      <c r="R36" s="84">
        <f>IFERROR(VLOOKUP($F36,GDHI!$B$338:$U$574,GDHI!P$578,FALSE),VLOOKUP($F36,GDHI!$C$3:$U$336,GDHI!O$578,FALSE))</f>
        <v>20252</v>
      </c>
      <c r="S36" s="84">
        <f>IFERROR(VLOOKUP($F36,GDHI!$B$338:$U$574,GDHI!Q$578,FALSE),VLOOKUP($F36,GDHI!$C$3:$U$336,GDHI!P$578,FALSE))</f>
        <v>20580</v>
      </c>
      <c r="T36" s="84">
        <f>IFERROR(VLOOKUP($F36,GDHI!$B$338:$U$574,GDHI!R$578,FALSE),VLOOKUP($F36,GDHI!$C$3:$U$336,GDHI!Q$578,FALSE))</f>
        <v>21849</v>
      </c>
      <c r="U36" s="84">
        <f>IFERROR(VLOOKUP($F36,GDHI!$B$338:$U$574,GDHI!S$578,FALSE),VLOOKUP($F36,GDHI!$C$3:$U$336,GDHI!R$578,FALSE))</f>
        <v>21873</v>
      </c>
      <c r="V36" s="84">
        <f>IFERROR(VLOOKUP($F36,GDHI!$B$338:$U$574,GDHI!T$578,FALSE),VLOOKUP($F36,GDHI!$C$3:$U$336,GDHI!S$578,FALSE))</f>
        <v>22384</v>
      </c>
      <c r="W36" s="84">
        <f>IFERROR(VLOOKUP($F36,GDHI!$B$338:$U$574,GDHI!U$578,FALSE),VLOOKUP($F36,GDHI!$C$3:$U$336,GDHI!T$578,FALSE))</f>
        <v>23005</v>
      </c>
      <c r="X36" s="84">
        <f>IFERROR(VLOOKUP($F36,GDHI!$B$338:$U$574,GDHI!V$578,FALSE),VLOOKUP($F36,GDHI!$C$3:$U$336,GDHI!U$578,FALSE))</f>
        <v>23487</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Hambleton to Rural as a Region</v>
      </c>
      <c r="G39" s="122"/>
      <c r="H39" s="123"/>
      <c r="I39" s="74">
        <f>100*((I36-I37)/I37)</f>
        <v>6.0607090655698697</v>
      </c>
      <c r="J39" s="74">
        <f t="shared" ref="J39:X39" si="6">100*((J36-J37)/J37)</f>
        <v>7.3041350031543812</v>
      </c>
      <c r="K39" s="74">
        <f t="shared" si="6"/>
        <v>8.8784575118250153</v>
      </c>
      <c r="L39" s="74">
        <f t="shared" si="6"/>
        <v>7.6461116296514975</v>
      </c>
      <c r="M39" s="74">
        <f t="shared" si="6"/>
        <v>7.2297032839074067</v>
      </c>
      <c r="N39" s="74">
        <f t="shared" si="6"/>
        <v>8.6109437871960992</v>
      </c>
      <c r="O39" s="74">
        <f t="shared" si="6"/>
        <v>7.043004355172652</v>
      </c>
      <c r="P39" s="74">
        <f t="shared" si="6"/>
        <v>7.6233075887972515</v>
      </c>
      <c r="Q39" s="74">
        <f t="shared" si="6"/>
        <v>8.301280680125549</v>
      </c>
      <c r="R39" s="74">
        <f t="shared" si="6"/>
        <v>7.3013874635662255</v>
      </c>
      <c r="S39" s="74">
        <f t="shared" si="6"/>
        <v>6.1041560407226099</v>
      </c>
      <c r="T39" s="74">
        <f t="shared" si="6"/>
        <v>6.7974317166928016</v>
      </c>
      <c r="U39" s="74">
        <f t="shared" si="6"/>
        <v>6.0513987943378602</v>
      </c>
      <c r="V39" s="74">
        <f t="shared" si="6"/>
        <v>6.7659378990756345</v>
      </c>
      <c r="W39" s="74">
        <f t="shared" si="6"/>
        <v>5.3251780382598222</v>
      </c>
      <c r="X39" s="74">
        <f t="shared" si="6"/>
        <v>5.4878143327891973</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Hambleton</v>
      </c>
      <c r="G44" s="88"/>
      <c r="H44" s="89"/>
      <c r="I44" s="76">
        <f>VLOOKUP($F44,'LOW PAID'!$A$9:$N$444,6,FALSE)</f>
        <v>32</v>
      </c>
      <c r="J44" s="77">
        <f>VLOOKUP($F44,'LOW PAID'!$P$9:$W$444,6,FALSE)</f>
        <v>29.9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Hambleton to Rural as a Region</v>
      </c>
      <c r="G47" s="122"/>
      <c r="H47" s="123"/>
      <c r="I47" s="74">
        <f>(I44-I45)</f>
        <v>6.8061253217868831</v>
      </c>
      <c r="J47" s="74">
        <f>(J44-J45)</f>
        <v>4.2138834909699447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Hambleton</v>
      </c>
      <c r="G52" s="88"/>
      <c r="H52" s="89"/>
      <c r="I52" s="76">
        <f>VLOOKUP($F52,INACTIVITY!$A$6:$BW$345,6,FALSE)</f>
        <v>18.5</v>
      </c>
      <c r="J52" s="77">
        <f>VLOOKUP($F52,INACTIVITY!$A$6:$BW$345,10,FALSE)</f>
        <v>19.5</v>
      </c>
      <c r="K52" s="77">
        <f>VLOOKUP($F52,INACTIVITY!$A$6:$BW$345,14,FALSE)</f>
        <v>21.1</v>
      </c>
      <c r="L52" s="77">
        <f>VLOOKUP($F52,INACTIVITY!$A$6:$BW$345,18,FALSE)</f>
        <v>23.1</v>
      </c>
      <c r="M52" s="77">
        <f>VLOOKUP($F52,INACTIVITY!$A$6:$BW$345,22,FALSE)</f>
        <v>21.1</v>
      </c>
      <c r="N52" s="77">
        <f>VLOOKUP($F52,INACTIVITY!$A$6:$BW$345,26,FALSE)</f>
        <v>18.3</v>
      </c>
      <c r="O52" s="77">
        <f>VLOOKUP($F52,INACTIVITY!$A$6:$BW$345,30,FALSE)</f>
        <v>15.7</v>
      </c>
      <c r="P52" s="77">
        <f>VLOOKUP($F52,INACTIVITY!$A$6:$BW$345,34,FALSE)</f>
        <v>19.100000000000001</v>
      </c>
      <c r="Q52" s="77">
        <f>VLOOKUP($F52,INACTIVITY!$A$6:$BW$345,38,FALSE)</f>
        <v>18.7</v>
      </c>
      <c r="R52" s="77">
        <f>VLOOKUP($F52,INACTIVITY!$A$6:$BW$345,42,FALSE)</f>
        <v>20.5</v>
      </c>
      <c r="S52" s="77">
        <f>VLOOKUP($F52,INACTIVITY!$A$6:$BW$345,46,FALSE)</f>
        <v>21.1</v>
      </c>
      <c r="T52" s="77">
        <f>VLOOKUP($F52,INACTIVITY!$A$6:$BW$345,50,FALSE)</f>
        <v>14.6</v>
      </c>
      <c r="U52" s="77">
        <f>VLOOKUP($F52,INACTIVITY!$A$6:$BW$345,54,FALSE)</f>
        <v>14.3</v>
      </c>
      <c r="V52" s="77">
        <f>VLOOKUP($F52,INACTIVITY!$A$6:$BW$345,58,FALSE)</f>
        <v>21.8</v>
      </c>
      <c r="W52" s="77">
        <f>VLOOKUP($F52,INACTIVITY!$A$6:$BW$345,62,FALSE)</f>
        <v>19.8</v>
      </c>
      <c r="X52" s="77">
        <f>VLOOKUP($F52,INACTIVITY!$A$6:$BW$345,66,FALSE)</f>
        <v>18.7</v>
      </c>
      <c r="Y52" s="77">
        <f>VLOOKUP($F52,INACTIVITY!$A$6:$BW$345,70,FALSE)</f>
        <v>19.7</v>
      </c>
      <c r="Z52" s="77">
        <f>VLOOKUP($F52,INACTIVITY!$A$6:$BW$345,74,FALSE)</f>
        <v>15.1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Hambleton to Rural as a Region</v>
      </c>
      <c r="G55" s="122"/>
      <c r="H55" s="123"/>
      <c r="I55" s="74">
        <f>(I52-I53)</f>
        <v>-2.8956445716102373</v>
      </c>
      <c r="J55" s="74">
        <f t="shared" ref="J55:Z55" si="10">(J52-J53)</f>
        <v>-1.5085227272727266</v>
      </c>
      <c r="K55" s="74">
        <f t="shared" si="10"/>
        <v>0.23753460654122449</v>
      </c>
      <c r="L55" s="74">
        <f t="shared" si="10"/>
        <v>1.7859346684633621</v>
      </c>
      <c r="M55" s="74">
        <f t="shared" si="10"/>
        <v>0.26499768910799659</v>
      </c>
      <c r="N55" s="74">
        <f t="shared" si="10"/>
        <v>-2.6331437579204398</v>
      </c>
      <c r="O55" s="74">
        <f t="shared" si="10"/>
        <v>-5.9919371275051745</v>
      </c>
      <c r="P55" s="74">
        <f t="shared" si="10"/>
        <v>-2.3942457807534474</v>
      </c>
      <c r="Q55" s="74">
        <f t="shared" si="10"/>
        <v>-2.4825487944890945</v>
      </c>
      <c r="R55" s="74">
        <f t="shared" si="10"/>
        <v>-0.27459309743877114</v>
      </c>
      <c r="S55" s="74">
        <f t="shared" si="10"/>
        <v>0.82678954402760141</v>
      </c>
      <c r="T55" s="74">
        <f t="shared" si="10"/>
        <v>-5.0961946834069582</v>
      </c>
      <c r="U55" s="74">
        <f t="shared" si="10"/>
        <v>-5.5524293470694701</v>
      </c>
      <c r="V55" s="74">
        <f t="shared" si="10"/>
        <v>2.5467226657196242</v>
      </c>
      <c r="W55" s="74">
        <f t="shared" si="10"/>
        <v>0.62304399081715189</v>
      </c>
      <c r="X55" s="74">
        <f t="shared" si="10"/>
        <v>-0.15206494936493087</v>
      </c>
      <c r="Y55" s="74">
        <f t="shared" si="10"/>
        <v>-7.2582721871462752E-2</v>
      </c>
      <c r="Z55" s="74">
        <f t="shared" si="10"/>
        <v>-5.9851797756300709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Hambleton</v>
      </c>
      <c r="G60" s="88"/>
      <c r="H60" s="89"/>
      <c r="I60" s="76">
        <f>VLOOKUP($F60,DISABILITY!$A$718:$I$1052,DISABILITY!B$1053,FALSE)</f>
        <v>18.299999999999997</v>
      </c>
      <c r="J60" s="77">
        <f>VLOOKUP($F60,DISABILITY!$A$718:$I$1052,DISABILITY!C$1053,FALSE)</f>
        <v>13.299999999999997</v>
      </c>
      <c r="K60" s="77">
        <f>VLOOKUP($F60,DISABILITY!$A$718:$I$1052,DISABILITY!D$1053,FALSE)</f>
        <v>15.399999999999991</v>
      </c>
      <c r="L60" s="77">
        <f>VLOOKUP($F60,DISABILITY!$A$718:$I$1052,DISABILITY!E$1053,FALSE)</f>
        <v>16</v>
      </c>
      <c r="M60" s="77">
        <f>VLOOKUP($F60,DISABILITY!$A$718:$I$1052,DISABILITY!F$1053,FALSE)</f>
        <v>26.699999999999996</v>
      </c>
      <c r="N60" s="77">
        <f>VLOOKUP($F60,DISABILITY!$A$718:$I$1052,DISABILITY!G$1053,FALSE)</f>
        <v>9.2000000000000028</v>
      </c>
      <c r="O60" s="77">
        <f>VLOOKUP($F60,DISABILITY!$A$718:$I$1052,DISABILITY!H$1053,FALSE)</f>
        <v>27.900000000000006</v>
      </c>
      <c r="P60" s="77">
        <f>VLOOKUP($F60,DISABILITY!$A$718:$I$1052,DISABILITY!I$1053,FALSE)</f>
        <v>27.9</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Hambleton to Rural as a Region</v>
      </c>
      <c r="G63" s="122"/>
      <c r="H63" s="123"/>
      <c r="I63" s="74">
        <f>(I60-I61)</f>
        <v>-9.1201565406472511</v>
      </c>
      <c r="J63" s="74">
        <f t="shared" ref="J63:P63" si="12">(J60-J61)</f>
        <v>-14.01904440705119</v>
      </c>
      <c r="K63" s="74">
        <f t="shared" si="12"/>
        <v>-12.719128361498214</v>
      </c>
      <c r="L63" s="74">
        <f t="shared" si="12"/>
        <v>-9.9909345389966759</v>
      </c>
      <c r="M63" s="74">
        <f t="shared" si="12"/>
        <v>1.2247741813338777</v>
      </c>
      <c r="N63" s="74">
        <f t="shared" si="12"/>
        <v>-16.33124768544198</v>
      </c>
      <c r="O63" s="74">
        <f t="shared" si="12"/>
        <v>4.1027777120030606</v>
      </c>
      <c r="P63" s="74">
        <f t="shared" si="12"/>
        <v>2.5458220696578238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Hambleton</v>
      </c>
      <c r="G68" s="88"/>
      <c r="H68" s="89"/>
      <c r="I68" s="76">
        <f>VLOOKUP($F68,'WORKLESS HOUSEHOLDS'!$DW$4:$EC$397,7,FALSE)</f>
        <v>4.248042043113271</v>
      </c>
      <c r="J68" s="77">
        <f>VLOOKUP($F68,'WORKLESS HOUSEHOLDS'!$DN$4:$DT$397,7,FALSE)</f>
        <v>7.5455940281616574</v>
      </c>
      <c r="K68" s="77" t="str">
        <f>VLOOKUP($F68,'WORKLESS HOUSEHOLDS'!$DE$4:$DK$397,7,FALSE)</f>
        <v>*</v>
      </c>
      <c r="L68" s="77">
        <f>VLOOKUP($F68,'WORKLESS HOUSEHOLDS'!$CV$4:$DB$397,7,FALSE)</f>
        <v>8.4001250431044205</v>
      </c>
      <c r="M68" s="77">
        <f>VLOOKUP($F68,'WORKLESS HOUSEHOLDS'!$CM$4:$CS$397,7,FALSE)</f>
        <v>13.928467730598488</v>
      </c>
      <c r="N68" s="77">
        <f>VLOOKUP($F68,'WORKLESS HOUSEHOLDS'!$CD$4:$CJ$397,7,FALSE)</f>
        <v>11.21608040201005</v>
      </c>
      <c r="O68" s="77">
        <f>VLOOKUP($F68,'WORKLESS HOUSEHOLDS'!$BU$4:$CA$397,7,FALSE)</f>
        <v>6.8026800265588214</v>
      </c>
      <c r="P68" s="77">
        <f>VLOOKUP($F68,'WORKLESS HOUSEHOLDS'!$BL$4:$BR$397,7,FALSE)</f>
        <v>2.1344785590667268</v>
      </c>
      <c r="Q68" s="77">
        <f>VLOOKUP($F68,'WORKLESS HOUSEHOLDS'!$BC$4:$BI$397,7,FALSE)</f>
        <v>9.2806898116632635</v>
      </c>
      <c r="R68" s="77" t="str">
        <f>VLOOKUP($F68,'WORKLESS HOUSEHOLDS'!$AT$4:$AZ$397,7,FALSE)</f>
        <v>#</v>
      </c>
      <c r="S68" s="77" t="str">
        <f>VLOOKUP($F68,'WORKLESS HOUSEHOLDS'!$AK$4:$AQ$397,7,FALSE)</f>
        <v>#</v>
      </c>
      <c r="T68" s="77" t="str">
        <f>VLOOKUP($F68,'WORKLESS HOUSEHOLDS'!$AB$4:$AH$397,7,FALSE)</f>
        <v>#</v>
      </c>
      <c r="U68" s="77" t="str">
        <f>VLOOKUP($F68,'WORKLESS HOUSEHOLDS'!$S$4:$Y$397,7,FALSE)</f>
        <v>#</v>
      </c>
      <c r="V68" s="77" t="str">
        <f>VLOOKUP($F68,'WORKLESS HOUSEHOLDS'!$J$4:$P$397,7,FALSE)</f>
        <v>#</v>
      </c>
      <c r="W68" s="77">
        <f>VLOOKUP($F68,'WORKLESS HOUSEHOLDS'!$B$4:$H$397,7,FALSE)</f>
        <v>10.557796633746001</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Hambleton to Rural as a Region</v>
      </c>
      <c r="G71" s="122"/>
      <c r="H71" s="123"/>
      <c r="I71" s="74">
        <f>(I68-I69)</f>
        <v>-5.7639038194734198</v>
      </c>
      <c r="J71" s="74">
        <f t="shared" ref="J71:W71" si="14">(J68-J69)</f>
        <v>-3.3655608093133669</v>
      </c>
      <c r="K71" s="74" t="e">
        <f t="shared" si="14"/>
        <v>#VALUE!</v>
      </c>
      <c r="L71" s="74">
        <f t="shared" si="14"/>
        <v>-2.5658816182253119</v>
      </c>
      <c r="M71" s="74">
        <f t="shared" si="14"/>
        <v>2.2346885494100146</v>
      </c>
      <c r="N71" s="74">
        <f t="shared" si="14"/>
        <v>-0.68501927724533118</v>
      </c>
      <c r="O71" s="74">
        <f t="shared" si="14"/>
        <v>-4.2325732211836904</v>
      </c>
      <c r="P71" s="74">
        <f t="shared" si="14"/>
        <v>-7.557019326701111</v>
      </c>
      <c r="Q71" s="74">
        <f t="shared" si="14"/>
        <v>-1.5244884487351484</v>
      </c>
      <c r="R71" s="74" t="e">
        <f t="shared" si="14"/>
        <v>#VALUE!</v>
      </c>
      <c r="S71" s="74" t="e">
        <f t="shared" si="14"/>
        <v>#VALUE!</v>
      </c>
      <c r="T71" s="74" t="e">
        <f t="shared" si="14"/>
        <v>#VALUE!</v>
      </c>
      <c r="U71" s="74" t="e">
        <f t="shared" si="14"/>
        <v>#VALUE!</v>
      </c>
      <c r="V71" s="74" t="e">
        <f t="shared" si="14"/>
        <v>#VALUE!</v>
      </c>
      <c r="W71" s="74">
        <f t="shared" si="14"/>
        <v>0.20509521056180802</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Hambleton</v>
      </c>
      <c r="G76" s="88"/>
      <c r="H76" s="89"/>
      <c r="I76" s="76">
        <f>VLOOKUP($F76,'SKILLED EMPLOYMENT'!$A$1506:$BW$1841,6,FALSE)</f>
        <v>56.599999999999994</v>
      </c>
      <c r="J76" s="77">
        <f>VLOOKUP($F76,'SKILLED EMPLOYMENT'!$A$1506:$BW$1841,10,FALSE)</f>
        <v>52.599999999999994</v>
      </c>
      <c r="K76" s="77">
        <f>VLOOKUP($F76,'SKILLED EMPLOYMENT'!$A$1506:$BW$1841,14,FALSE)</f>
        <v>46.1</v>
      </c>
      <c r="L76" s="77">
        <f>VLOOKUP($F76,'SKILLED EMPLOYMENT'!$A$1506:$BW$1841,18,FALSE)</f>
        <v>49.8</v>
      </c>
      <c r="M76" s="77">
        <f>VLOOKUP($F76,'SKILLED EMPLOYMENT'!$A$1506:$BW$1841,22,FALSE)</f>
        <v>59.5</v>
      </c>
      <c r="N76" s="77">
        <f>VLOOKUP($F76,'SKILLED EMPLOYMENT'!$A$1506:$BW$1841,26,FALSE)</f>
        <v>62.300000000000004</v>
      </c>
      <c r="O76" s="77">
        <f>VLOOKUP($F76,'SKILLED EMPLOYMENT'!$A$1506:$BW$1841,30,FALSE)</f>
        <v>61.5</v>
      </c>
      <c r="P76" s="77">
        <f>VLOOKUP($F76,'SKILLED EMPLOYMENT'!$A$1506:$BW$1841,34,FALSE)</f>
        <v>58.099999999999994</v>
      </c>
      <c r="Q76" s="77">
        <f>VLOOKUP($F76,'SKILLED EMPLOYMENT'!$A$1506:$BW$1841,38,FALSE)</f>
        <v>52.9</v>
      </c>
      <c r="R76" s="77">
        <f>VLOOKUP($F76,'SKILLED EMPLOYMENT'!$A$1506:$BW$1841,42,FALSE)</f>
        <v>63.9</v>
      </c>
      <c r="S76" s="77">
        <f>VLOOKUP($F76,'SKILLED EMPLOYMENT'!$A$1506:$BW$1841,46,FALSE)</f>
        <v>70.199999999999989</v>
      </c>
      <c r="T76" s="77">
        <f>VLOOKUP($F76,'SKILLED EMPLOYMENT'!$A$1506:$BW$1841,50,FALSE)</f>
        <v>59.899999999999991</v>
      </c>
      <c r="U76" s="77">
        <f>VLOOKUP($F76,'SKILLED EMPLOYMENT'!$A$1506:$BW$1841,54,FALSE)</f>
        <v>54.099999999999994</v>
      </c>
      <c r="V76" s="77">
        <f>VLOOKUP($F76,'SKILLED EMPLOYMENT'!$A$1506:$BW$1841,58,FALSE)</f>
        <v>50.3</v>
      </c>
      <c r="W76" s="77">
        <f>VLOOKUP($F76,'SKILLED EMPLOYMENT'!$A$1506:$BW$1841,62,FALSE)</f>
        <v>60.5</v>
      </c>
      <c r="X76" s="77">
        <f>VLOOKUP($F76,'SKILLED EMPLOYMENT'!$A$1506:$BW$1841,66,FALSE)</f>
        <v>53.999999999999993</v>
      </c>
      <c r="Y76" s="77">
        <f>VLOOKUP($F76,'SKILLED EMPLOYMENT'!$A$1506:$BW$1841,70,FALSE)</f>
        <v>50.800000000000004</v>
      </c>
      <c r="Z76" s="77">
        <f>VLOOKUP($F76,'SKILLED EMPLOYMENT'!$A$1506:$BW$1841,74,FALSE)</f>
        <v>61.400000000000006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Hambleton to Rural as a Region</v>
      </c>
      <c r="G79" s="122"/>
      <c r="H79" s="123"/>
      <c r="I79" s="74">
        <f>(I76-I77)</f>
        <v>3.8999999999999915</v>
      </c>
      <c r="J79" s="74">
        <f t="shared" ref="J79:Z79" si="17">(J76-J77)</f>
        <v>-0.30000000000000426</v>
      </c>
      <c r="K79" s="74">
        <f t="shared" si="17"/>
        <v>-7.3999999999999986</v>
      </c>
      <c r="L79" s="74">
        <f t="shared" si="17"/>
        <v>-4.2000000000000028</v>
      </c>
      <c r="M79" s="74">
        <f t="shared" si="17"/>
        <v>5.3999999999999986</v>
      </c>
      <c r="N79" s="74">
        <f t="shared" si="17"/>
        <v>7.9000000000000057</v>
      </c>
      <c r="O79" s="74">
        <f t="shared" si="17"/>
        <v>6.1000000000000014</v>
      </c>
      <c r="P79" s="74">
        <f t="shared" si="17"/>
        <v>2.4999999999999929</v>
      </c>
      <c r="Q79" s="74">
        <f t="shared" si="17"/>
        <v>-2.5</v>
      </c>
      <c r="R79" s="74">
        <f t="shared" si="17"/>
        <v>7.6999999999999957</v>
      </c>
      <c r="S79" s="74">
        <f t="shared" si="17"/>
        <v>13.999999999999986</v>
      </c>
      <c r="T79" s="74">
        <f t="shared" si="17"/>
        <v>3.0999999999999943</v>
      </c>
      <c r="U79" s="74">
        <f t="shared" si="17"/>
        <v>-2.5000000000000071</v>
      </c>
      <c r="V79" s="74">
        <f t="shared" si="17"/>
        <v>-6.8000000000000043</v>
      </c>
      <c r="W79" s="74">
        <f t="shared" si="17"/>
        <v>2.7000000000000028</v>
      </c>
      <c r="X79" s="74">
        <f t="shared" si="17"/>
        <v>-4.8000000000000043</v>
      </c>
      <c r="Y79" s="74">
        <f t="shared" si="17"/>
        <v>-7.8999999999999986</v>
      </c>
      <c r="Z79" s="74">
        <f t="shared" si="17"/>
        <v>3.0000000000000071</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J6BRgAKgDMBl1+YF4nobnTmEJWpiHDqt9RSuSKEaRHKLvOI8L9WJPkkD5JA8dHvQl7iGVlsMR+mS5kes0D0pDw==" saltValue="CoVUgZZoDV6DuudXTHTsx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2022-08-02T11:20:24Z</dcterms:modified>
</cp:coreProperties>
</file>