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19" documentId="8_{DFB66519-D42F-4C29-BBB3-8626D5262B2F}" xr6:coauthVersionLast="47" xr6:coauthVersionMax="47" xr10:uidLastSave="{FA7C790D-535F-4C1A-AE79-AE7D8958B26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F31" i="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<sst xmlns="http://schemas.openxmlformats.org/spreadsheetml/2006/main" count="32859" uniqueCount="1676">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</sst>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Harborough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23.81</c:v>
                </c:pt>
                <c:pt idx="1">
                  <c:v>23.81</c:v>
                </c:pt>
                <c:pt idx="2">
                  <c:v>24.14</c:v>
                </c:pt>
                <c:pt idx="3">
                  <c:v>24.68</c:v>
                </c:pt>
                <c:pt idx="4">
                  <c:v>25.55</c:v>
                </c:pt>
                <c:pt idx="5">
                  <c:v>26.36</c:v>
                </c:pt>
                <c:pt idx="6">
                  <c:v>27.22</c:v>
                </c:pt>
                <c:pt idx="7">
                  <c:v>27.04</c:v>
                </c:pt>
                <c:pt idx="8">
                  <c:v>26.9</c:v>
                </c:pt>
                <c:pt idx="9">
                  <c:v>26.43</c:v>
                </c:pt>
                <c:pt idx="10">
                  <c:v>26.99</c:v>
                </c:pt>
                <c:pt idx="11">
                  <c:v>27.6</c:v>
                </c:pt>
                <c:pt idx="12">
                  <c:v>28.37</c:v>
                </c:pt>
                <c:pt idx="13">
                  <c:v>28.78</c:v>
                </c:pt>
                <c:pt idx="14">
                  <c:v>29.06</c:v>
                </c:pt>
                <c:pt idx="15">
                  <c:v>29.23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Harborough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467.1</c:v>
                </c:pt>
                <c:pt idx="1">
                  <c:v>448.3</c:v>
                </c:pt>
                <c:pt idx="2">
                  <c:v>481.1</c:v>
                </c:pt>
                <c:pt idx="3">
                  <c:v>455.8</c:v>
                </c:pt>
                <c:pt idx="4">
                  <c:v>459.1</c:v>
                </c:pt>
                <c:pt idx="5">
                  <c:v>485.4</c:v>
                </c:pt>
                <c:pt idx="6">
                  <c:v>502.9</c:v>
                </c:pt>
                <c:pt idx="7">
                  <c:v>495</c:v>
                </c:pt>
                <c:pt idx="8">
                  <c:v>522.9</c:v>
                </c:pt>
                <c:pt idx="9">
                  <c:v>488.6</c:v>
                </c:pt>
                <c:pt idx="10">
                  <c:v>508.5</c:v>
                </c:pt>
                <c:pt idx="11">
                  <c:v>485.9</c:v>
                </c:pt>
                <c:pt idx="12">
                  <c:v>574.9</c:v>
                </c:pt>
                <c:pt idx="13">
                  <c:v>564</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Harborough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81.5</c:v>
                </c:pt>
                <c:pt idx="1">
                  <c:v>81.400000000000006</c:v>
                </c:pt>
                <c:pt idx="2">
                  <c:v>77.5</c:v>
                </c:pt>
                <c:pt idx="3">
                  <c:v>77.7</c:v>
                </c:pt>
                <c:pt idx="4">
                  <c:v>78.3</c:v>
                </c:pt>
                <c:pt idx="5">
                  <c:v>72.8</c:v>
                </c:pt>
                <c:pt idx="6">
                  <c:v>71.099999999999994</c:v>
                </c:pt>
                <c:pt idx="7">
                  <c:v>74.599999999999994</c:v>
                </c:pt>
                <c:pt idx="8">
                  <c:v>81.5</c:v>
                </c:pt>
                <c:pt idx="9">
                  <c:v>74.3</c:v>
                </c:pt>
                <c:pt idx="10">
                  <c:v>80.7</c:v>
                </c:pt>
                <c:pt idx="11">
                  <c:v>76.099999999999994</c:v>
                </c:pt>
                <c:pt idx="12">
                  <c:v>76.8</c:v>
                </c:pt>
                <c:pt idx="13">
                  <c:v>80.599999999999994</c:v>
                </c:pt>
                <c:pt idx="14">
                  <c:v>87.1</c:v>
                </c:pt>
                <c:pt idx="15">
                  <c:v>85.6</c:v>
                </c:pt>
                <c:pt idx="16">
                  <c:v>82.3</c:v>
                </c:pt>
                <c:pt idx="17">
                  <c:v>80.099999999999994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Harborough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18011</c:v>
                </c:pt>
                <c:pt idx="1">
                  <c:v>18791</c:v>
                </c:pt>
                <c:pt idx="2">
                  <c:v>19091</c:v>
                </c:pt>
                <c:pt idx="3">
                  <c:v>20125</c:v>
                </c:pt>
                <c:pt idx="4">
                  <c:v>20193</c:v>
                </c:pt>
                <c:pt idx="5">
                  <c:v>19786</c:v>
                </c:pt>
                <c:pt idx="6">
                  <c:v>19998</c:v>
                </c:pt>
                <c:pt idx="7">
                  <c:v>20248</c:v>
                </c:pt>
                <c:pt idx="8">
                  <c:v>20659</c:v>
                </c:pt>
                <c:pt idx="9">
                  <c:v>20948</c:v>
                </c:pt>
                <c:pt idx="10">
                  <c:v>21923</c:v>
                </c:pt>
                <c:pt idx="11">
                  <c:v>23064</c:v>
                </c:pt>
                <c:pt idx="12">
                  <c:v>22783</c:v>
                </c:pt>
                <c:pt idx="13">
                  <c:v>23303</c:v>
                </c:pt>
                <c:pt idx="14">
                  <c:v>24369</c:v>
                </c:pt>
                <c:pt idx="15">
                  <c:v>24246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Harborough</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19.600000000000001</c:v>
                </c:pt>
                <c:pt idx="1">
                  <c:v>25.4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Harborough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17.3</c:v>
                </c:pt>
                <c:pt idx="1">
                  <c:v>16.2</c:v>
                </c:pt>
                <c:pt idx="2">
                  <c:v>18.899999999999999</c:v>
                </c:pt>
                <c:pt idx="3">
                  <c:v>19.2</c:v>
                </c:pt>
                <c:pt idx="4">
                  <c:v>19.899999999999999</c:v>
                </c:pt>
                <c:pt idx="5">
                  <c:v>22.9</c:v>
                </c:pt>
                <c:pt idx="6">
                  <c:v>24.3</c:v>
                </c:pt>
                <c:pt idx="7">
                  <c:v>19.600000000000001</c:v>
                </c:pt>
                <c:pt idx="8">
                  <c:v>14.3</c:v>
                </c:pt>
                <c:pt idx="9">
                  <c:v>20</c:v>
                </c:pt>
                <c:pt idx="10">
                  <c:v>17.8</c:v>
                </c:pt>
                <c:pt idx="11">
                  <c:v>21.7</c:v>
                </c:pt>
                <c:pt idx="12">
                  <c:v>21.2</c:v>
                </c:pt>
                <c:pt idx="13">
                  <c:v>17.2</c:v>
                </c:pt>
                <c:pt idx="14">
                  <c:v>8.9</c:v>
                </c:pt>
                <c:pt idx="15">
                  <c:v>12.5</c:v>
                </c:pt>
                <c:pt idx="16">
                  <c:v>14.6</c:v>
                </c:pt>
                <c:pt idx="17">
                  <c:v>14.6</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Harborough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17.299999999999997</c:v>
                </c:pt>
                <c:pt idx="1">
                  <c:v>22.9</c:v>
                </c:pt>
                <c:pt idx="2">
                  <c:v>25.000000000000007</c:v>
                </c:pt>
                <c:pt idx="3">
                  <c:v>19.900000000000006</c:v>
                </c:pt>
                <c:pt idx="4">
                  <c:v>22.200000000000003</c:v>
                </c:pt>
                <c:pt idx="5">
                  <c:v>10.200000000000003</c:v>
                </c:pt>
                <c:pt idx="6">
                  <c:v>10.299999999999997</c:v>
                </c:pt>
                <c:pt idx="7">
                  <c:v>33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Harborough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0</c:v>
                </c:pt>
                <c:pt idx="1">
                  <c:v>0</c:v>
                </c:pt>
                <c:pt idx="2">
                  <c:v>10.37451480522599</c:v>
                </c:pt>
                <c:pt idx="3">
                  <c:v>0</c:v>
                </c:pt>
                <c:pt idx="4">
                  <c:v>8.5693355586436883</c:v>
                </c:pt>
                <c:pt idx="5">
                  <c:v>10.566431741059775</c:v>
                </c:pt>
                <c:pt idx="6">
                  <c:v>3.993322203672788</c:v>
                </c:pt>
                <c:pt idx="7">
                  <c:v>0</c:v>
                </c:pt>
                <c:pt idx="8">
                  <c:v>0</c:v>
                </c:pt>
                <c:pt idx="9">
                  <c:v>0</c:v>
                </c:pt>
                <c:pt idx="10">
                  <c:v>5.889931897662434</c:v>
                </c:pt>
                <c:pt idx="11">
                  <c:v>0</c:v>
                </c:pt>
                <c:pt idx="12">
                  <c:v>0</c:v>
                </c:pt>
                <c:pt idx="13">
                  <c:v>0</c:v>
                </c:pt>
                <c:pt idx="14">
                  <c:v>2.9060660076702858</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Harborough</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60.500000000000007</c:v>
                </c:pt>
                <c:pt idx="1">
                  <c:v>60.7</c:v>
                </c:pt>
                <c:pt idx="2">
                  <c:v>65.599999999999994</c:v>
                </c:pt>
                <c:pt idx="3">
                  <c:v>58</c:v>
                </c:pt>
                <c:pt idx="4">
                  <c:v>63.2</c:v>
                </c:pt>
                <c:pt idx="5">
                  <c:v>59.3</c:v>
                </c:pt>
                <c:pt idx="6">
                  <c:v>61.7</c:v>
                </c:pt>
                <c:pt idx="7">
                  <c:v>58.5</c:v>
                </c:pt>
                <c:pt idx="8">
                  <c:v>68.900000000000006</c:v>
                </c:pt>
                <c:pt idx="9">
                  <c:v>63.100000000000009</c:v>
                </c:pt>
                <c:pt idx="10">
                  <c:v>58.70000000000001</c:v>
                </c:pt>
                <c:pt idx="11">
                  <c:v>62.400000000000006</c:v>
                </c:pt>
                <c:pt idx="12">
                  <c:v>61.5</c:v>
                </c:pt>
                <c:pt idx="13">
                  <c:v>66.899999999999991</c:v>
                </c:pt>
                <c:pt idx="14">
                  <c:v>67.8</c:v>
                </c:pt>
                <c:pt idx="15">
                  <c:v>61.999999999999993</c:v>
                </c:pt>
                <c:pt idx="16">
                  <c:v>69.399999999999991</c:v>
                </c:pt>
                <c:pt idx="17">
                  <c:v>62.4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 employment rate for 16-64 year olds greater than that seen in England overall.  The gap however has narrowed.  The rate for Harborough has been consistently above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in Harborough from 2004 to 2019 is consistently greater than the rural and England situations, however a slower rate of increase reduces the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Harborough increases from being below both 'Rural as a Region' and England in 2017, to being above England and in line with the rural situation in 2018.</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Harborough's economic inactivity rate has fluctuated from 2004 to 2021 but is in general below 'Rural as a Region'.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Harborough shows no real pattern of change but has more consistently been below the rural and England situations from 2014 to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Harborough with the limited data available suggests that the proportion is generally in line with and below 'Rural as a Region'.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Harborough has a consistently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571500</xdr:colOff>
      <xdr:row>12</xdr:row>
      <xdr:rowOff>495300</xdr:rowOff>
    </xdr:from>
    <xdr:to>
      <xdr:col>1</xdr:col>
      <xdr:colOff>2552700</xdr:colOff>
      <xdr:row>14</xdr:row>
      <xdr:rowOff>0</xdr:rowOff>
    </xdr:to>
    <xdr:sp macro="" textlink="">
      <xdr:nvSpPr>
        <xdr:cNvPr id="20" name="TextBox 19">
          <a:extLst>
            <a:ext uri="{FF2B5EF4-FFF2-40B4-BE49-F238E27FC236}">
              <a16:creationId xmlns:a16="http://schemas.microsoft.com/office/drawing/2014/main" id="{F9F76A89-0A30-4963-84C7-E77C215C3ACC}"/>
            </a:ext>
          </a:extLst>
        </xdr:cNvPr>
        <xdr:cNvSpPr txBox="1"/>
      </xdr:nvSpPr>
      <xdr:spPr>
        <a:xfrm>
          <a:off x="57150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From 2004 to 2019 GVA per hour worked in Harborough was in line with the rural situation.</a:t>
          </a:r>
          <a:endParaRPr lang="en-GB" sz="1100">
            <a:latin typeface="Avenir Next LT Pro" panose="020B0504020202020204" pitchFamily="34" charset="0"/>
          </a:endParaRPr>
        </a:p>
      </xdr:txBody>
    </xdr:sp>
    <xdr:clientData/>
  </xdr:twoCellAnchor>
  <xdr:twoCellAnchor>
    <xdr:from>
      <xdr:col>0</xdr:col>
      <xdr:colOff>586740</xdr:colOff>
      <xdr:row>20</xdr:row>
      <xdr:rowOff>601980</xdr:rowOff>
    </xdr:from>
    <xdr:to>
      <xdr:col>1</xdr:col>
      <xdr:colOff>2567940</xdr:colOff>
      <xdr:row>22</xdr:row>
      <xdr:rowOff>129540</xdr:rowOff>
    </xdr:to>
    <xdr:sp macro="" textlink="">
      <xdr:nvSpPr>
        <xdr:cNvPr id="21" name="TextBox 20">
          <a:extLst>
            <a:ext uri="{FF2B5EF4-FFF2-40B4-BE49-F238E27FC236}">
              <a16:creationId xmlns:a16="http://schemas.microsoft.com/office/drawing/2014/main" id="{D4B8CAAC-B340-4BA3-AAD8-60648122815A}"/>
            </a:ext>
          </a:extLst>
        </xdr:cNvPr>
        <xdr:cNvSpPr txBox="1"/>
      </xdr:nvSpPr>
      <xdr:spPr>
        <a:xfrm>
          <a:off x="586740" y="75285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Harborough from 2008 to 2016 sits between that seen for England and 'Rural as a Region'.  From 2017 the pay in Harborough drops to being more in line with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305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Harborough</v>
      </c>
      <c r="G12" s="88" t="str">
        <f>IFERROR(VLOOKUP(F12,GVA!B244:B552,1,FALSE),VLOOKUP(F12,GVA!B6:C230,2,FALSE))</f>
        <v>Harborough</v>
      </c>
      <c r="H12" s="89" t="str">
        <f>IF(F12=G12,"",G12)</f>
        <v/>
      </c>
      <c r="I12" s="76">
        <f>IFERROR(VLOOKUP($F12,GVA!$B$7:$S$230,GVA!D$3,FALSE),VLOOKUP($F12,GVA!$B$244:$T$554,GVA!E$3,FALSE))</f>
        <v>23.81</v>
      </c>
      <c r="J12" s="77">
        <f>IFERROR(VLOOKUP($F12,GVA!$B$7:$S$230,GVA!E$3,FALSE),VLOOKUP($F12,GVA!$B$244:$T$554,GVA!F$3,FALSE))</f>
        <v>23.81</v>
      </c>
      <c r="K12" s="77">
        <f>IFERROR(VLOOKUP($F12,GVA!$B$7:$S$230,GVA!F$3,FALSE),VLOOKUP($F12,GVA!$B$244:$T$554,GVA!G$3,FALSE))</f>
        <v>24.14</v>
      </c>
      <c r="L12" s="77">
        <f>IFERROR(VLOOKUP($F12,GVA!$B$7:$S$230,GVA!G$3,FALSE),VLOOKUP($F12,GVA!$B$244:$T$554,GVA!H$3,FALSE))</f>
        <v>24.68</v>
      </c>
      <c r="M12" s="77">
        <f>IFERROR(VLOOKUP($F12,GVA!$B$7:$S$230,GVA!H$3,FALSE),VLOOKUP($F12,GVA!$B$244:$T$554,GVA!I$3,FALSE))</f>
        <v>25.55</v>
      </c>
      <c r="N12" s="77">
        <f>IFERROR(VLOOKUP($F12,GVA!$B$7:$S$230,GVA!I$3,FALSE),VLOOKUP($F12,GVA!$B$244:$T$554,GVA!J$3,FALSE))</f>
        <v>26.36</v>
      </c>
      <c r="O12" s="77">
        <f>IFERROR(VLOOKUP($F12,GVA!$B$7:$S$230,GVA!J$3,FALSE),VLOOKUP($F12,GVA!$B$244:$T$554,GVA!K$3,FALSE))</f>
        <v>27.22</v>
      </c>
      <c r="P12" s="77">
        <f>IFERROR(VLOOKUP($F12,GVA!$B$7:$S$230,GVA!K$3,FALSE),VLOOKUP($F12,GVA!$B$244:$T$554,GVA!L$3,FALSE))</f>
        <v>27.04</v>
      </c>
      <c r="Q12" s="77">
        <f>IFERROR(VLOOKUP($F12,GVA!$B$7:$S$230,GVA!L$3,FALSE),VLOOKUP($F12,GVA!$B$244:$T$554,GVA!M$3,FALSE))</f>
        <v>26.9</v>
      </c>
      <c r="R12" s="77">
        <f>IFERROR(VLOOKUP($F12,GVA!$B$7:$S$230,GVA!M$3,FALSE),VLOOKUP($F12,GVA!$B$244:$T$554,GVA!N$3,FALSE))</f>
        <v>26.43</v>
      </c>
      <c r="S12" s="77">
        <f>IFERROR(VLOOKUP($F12,GVA!$B$7:$S$230,GVA!N$3,FALSE),VLOOKUP($F12,GVA!$B$244:$T$554,GVA!O$3,FALSE))</f>
        <v>26.99</v>
      </c>
      <c r="T12" s="77">
        <f>IFERROR(VLOOKUP($F12,GVA!$B$7:$S$230,GVA!O$3,FALSE),VLOOKUP($F12,GVA!$B$244:$T$554,GVA!P$3,FALSE))</f>
        <v>27.6</v>
      </c>
      <c r="U12" s="77">
        <f>IFERROR(VLOOKUP($F12,GVA!$B$7:$S$230,GVA!P$3,FALSE),VLOOKUP($F12,GVA!$B$244:$T$554,GVA!Q$3,FALSE))</f>
        <v>28.37</v>
      </c>
      <c r="V12" s="77">
        <f>IFERROR(VLOOKUP($F12,GVA!$B$7:$S$230,GVA!Q$3,FALSE),VLOOKUP($F12,GVA!$B$244:$T$554,GVA!R$3,FALSE))</f>
        <v>28.78</v>
      </c>
      <c r="W12" s="77">
        <f>IFERROR(VLOOKUP($F12,GVA!$B$7:$S$230,GVA!R$3,FALSE),VLOOKUP($F12,GVA!$B$244:$T$554,GVA!S$3,FALSE))</f>
        <v>29.06</v>
      </c>
      <c r="X12" s="77">
        <f>IFERROR(VLOOKUP($F12,GVA!$B$7:$S$230,GVA!S$3,FALSE),VLOOKUP($F12,GVA!$B$244:$T$554,GVA!T$3,FALSE))</f>
        <v>29.23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Harborough to Rural as a Region</v>
      </c>
      <c r="G15" s="122"/>
      <c r="H15" s="123"/>
      <c r="I15" s="74">
        <f>100*((I12-I13)/I13)</f>
        <v>1.1464723344645078</v>
      </c>
      <c r="J15" s="74">
        <f t="shared" ref="J15:X15" si="0">100*((J12-J13)/J13)</f>
        <v>1.428078787755839</v>
      </c>
      <c r="K15" s="74">
        <f t="shared" si="0"/>
        <v>-0.67449412940300213</v>
      </c>
      <c r="L15" s="74">
        <f t="shared" si="0"/>
        <v>-0.63840800598150449</v>
      </c>
      <c r="M15" s="74">
        <f t="shared" si="0"/>
        <v>1.1294723003633167</v>
      </c>
      <c r="N15" s="74">
        <f t="shared" si="0"/>
        <v>3.4831823004051889</v>
      </c>
      <c r="O15" s="74">
        <f t="shared" si="0"/>
        <v>5.5442976038257807</v>
      </c>
      <c r="P15" s="74">
        <f t="shared" si="0"/>
        <v>3.3060895905251937</v>
      </c>
      <c r="Q15" s="74">
        <f t="shared" si="0"/>
        <v>0.70865088915628682</v>
      </c>
      <c r="R15" s="74">
        <f t="shared" si="0"/>
        <v>-2.7376555784825682</v>
      </c>
      <c r="S15" s="74">
        <f t="shared" si="0"/>
        <v>-2.2973794102057301</v>
      </c>
      <c r="T15" s="74">
        <f t="shared" si="0"/>
        <v>-1.9471841112483097</v>
      </c>
      <c r="U15" s="74">
        <f t="shared" si="0"/>
        <v>-1.6195284666289358</v>
      </c>
      <c r="V15" s="74">
        <f t="shared" si="0"/>
        <v>-2.8386552257701361</v>
      </c>
      <c r="W15" s="74">
        <f t="shared" si="0"/>
        <v>-3.8843323397736911</v>
      </c>
      <c r="X15" s="74">
        <f t="shared" si="0"/>
        <v>-4.3248867050356496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Harborough</v>
      </c>
      <c r="G20" s="88"/>
      <c r="H20" s="89"/>
      <c r="I20" s="80">
        <f>IF(VLOOKUP($F20,PAY!$A$11:$AE$349,4,FALSE)="-",#N/A,VLOOKUP($F20,PAY!$A$11:$AE$349,4,FALSE))</f>
        <v>467.1</v>
      </c>
      <c r="J20" s="80">
        <f>IF(VLOOKUP($F20,PAY!$A$11:$AE$349,6,FALSE)="-",#N/A,VLOOKUP($F20,PAY!$A$11:$AE$349,6,FALSE))</f>
        <v>448.3</v>
      </c>
      <c r="K20" s="80">
        <f>IF(VLOOKUP($F20,PAY!$A$11:$AE$349,8,FALSE)="-",#N/A,VLOOKUP($F20,PAY!$A$11:$AE$349,8,FALSE))</f>
        <v>481.1</v>
      </c>
      <c r="L20" s="80">
        <f>IF(VLOOKUP($F20,PAY!$A$11:$AE$349,10,FALSE)="-",#N/A,VLOOKUP($F20,PAY!$A$11:$AE$349,10,FALSE))</f>
        <v>455.8</v>
      </c>
      <c r="M20" s="80">
        <f>IF(VLOOKUP($F20,PAY!$A$11:$AE$349,12,FALSE)="-",#N/A,VLOOKUP($F20,PAY!$A$11:$AE$349,12,FALSE))</f>
        <v>459.1</v>
      </c>
      <c r="N20" s="80">
        <f>IF(VLOOKUP($F20,PAY!$A$11:$AE$349,14,FALSE)="-",#N/A,VLOOKUP($F20,PAY!$A$11:$AE$349,14,FALSE))</f>
        <v>485.4</v>
      </c>
      <c r="O20" s="80">
        <f>IF(VLOOKUP($F20,PAY!$A$11:$AE$349,16,FALSE)="-",#N/A,VLOOKUP($F20,PAY!$A$11:$AE$349,16,FALSE))</f>
        <v>502.9</v>
      </c>
      <c r="P20" s="80">
        <f>IF(VLOOKUP($F20,PAY!$A$11:$AE$349,18,FALSE)="-",#N/A,VLOOKUP($F20,PAY!$A$11:$AE$349,18,FALSE))</f>
        <v>495</v>
      </c>
      <c r="Q20" s="80">
        <f>IF(VLOOKUP($F20,PAY!$A$11:$AE$349,20,FALSE)="-",#N/A,VLOOKUP($F20,PAY!$A$11:$AE$349,20,FALSE))</f>
        <v>522.9</v>
      </c>
      <c r="R20" s="80">
        <f>IF(VLOOKUP($F20,PAY!$A$11:$AE$349,22,FALSE)="-",#N/A,VLOOKUP($F20,PAY!$A$11:$AE$349,22,FALSE))</f>
        <v>488.6</v>
      </c>
      <c r="S20" s="80">
        <f>IF(VLOOKUP($F20,PAY!$A$11:$AE$349,24,FALSE)="-",#N/A,VLOOKUP($F20,PAY!$A$11:$AE$349,24,FALSE))</f>
        <v>508.5</v>
      </c>
      <c r="T20" s="80">
        <f>IF(VLOOKUP($F20,PAY!$A$11:$AE$349,26,FALSE)="-",#N/A,VLOOKUP($F20,PAY!$A$11:$AE$349,26,FALSE))</f>
        <v>485.9</v>
      </c>
      <c r="U20" s="80">
        <f>IF(VLOOKUP($F20,PAY!$A$11:$AE$349,28,FALSE)="-",#N/A,VLOOKUP($F20,PAY!$A$11:$AE$349,28,FALSE))</f>
        <v>574.9</v>
      </c>
      <c r="V20" s="80">
        <f>IF(VLOOKUP($F20,PAY!$A$11:$AE$349,30,FALSE)="-",#N/A,VLOOKUP($F20,PAY!$A$11:$AE$349,30,FALSE))</f>
        <v>564</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Harborough to Rural as a Region</v>
      </c>
      <c r="G23" s="122"/>
      <c r="H23" s="123"/>
      <c r="I23" s="74">
        <f>100*((I20-I21)/I21)</f>
        <v>7.8771808784321138</v>
      </c>
      <c r="J23" s="74">
        <f t="shared" ref="J23:V23" si="2">100*((J20-J21)/J21)</f>
        <v>2.6034216398695427</v>
      </c>
      <c r="K23" s="74">
        <f t="shared" si="2"/>
        <v>7.361394766799692</v>
      </c>
      <c r="L23" s="74">
        <f t="shared" si="2"/>
        <v>1.1420835018651063</v>
      </c>
      <c r="M23" s="74">
        <f t="shared" si="2"/>
        <v>0.84723141346115627</v>
      </c>
      <c r="N23" s="74">
        <f t="shared" si="2"/>
        <v>4.7990467497116711</v>
      </c>
      <c r="O23" s="74">
        <f t="shared" si="2"/>
        <v>6.8176074249732448</v>
      </c>
      <c r="P23" s="74">
        <f t="shared" si="2"/>
        <v>4.2496980877558217</v>
      </c>
      <c r="Q23" s="74">
        <f t="shared" si="2"/>
        <v>6.8271565668712064</v>
      </c>
      <c r="R23" s="74">
        <f t="shared" si="2"/>
        <v>-3.0665109679687244</v>
      </c>
      <c r="S23" s="74">
        <f t="shared" si="2"/>
        <v>-1.1518885614786947</v>
      </c>
      <c r="T23" s="74">
        <f t="shared" si="2"/>
        <v>-8.9561394312379647</v>
      </c>
      <c r="U23" s="74">
        <f t="shared" si="2"/>
        <v>8.2575946638836957</v>
      </c>
      <c r="V23" s="74">
        <f t="shared" si="2"/>
        <v>-4.5053605249311381E-2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Harborough</v>
      </c>
      <c r="G28" s="88"/>
      <c r="H28" s="89"/>
      <c r="I28" s="76">
        <f>VLOOKUP($F28,EMPLOYMENT!$A$6:$BW$345,6,FALSE)</f>
        <v>81.5</v>
      </c>
      <c r="J28" s="77">
        <f>VLOOKUP($F28,EMPLOYMENT!$A$6:$BW$345,10,FALSE)</f>
        <v>81.400000000000006</v>
      </c>
      <c r="K28" s="77">
        <f>VLOOKUP($F28,EMPLOYMENT!$A$6:$BW$345,14,FALSE)</f>
        <v>77.5</v>
      </c>
      <c r="L28" s="77">
        <f>VLOOKUP($F28,EMPLOYMENT!$A$6:$BW$345,18,FALSE)</f>
        <v>77.7</v>
      </c>
      <c r="M28" s="77">
        <f>VLOOKUP($F28,EMPLOYMENT!$A$6:$BW$345,22,FALSE)</f>
        <v>78.3</v>
      </c>
      <c r="N28" s="77">
        <f>VLOOKUP($F28,EMPLOYMENT!$A$6:$BW$345,26,FALSE)</f>
        <v>72.8</v>
      </c>
      <c r="O28" s="77">
        <f>VLOOKUP($F28,EMPLOYMENT!$A$6:$BW$345,30,FALSE)</f>
        <v>71.099999999999994</v>
      </c>
      <c r="P28" s="77">
        <f>VLOOKUP($F28,EMPLOYMENT!$A$6:$BW$345,34,FALSE)</f>
        <v>74.599999999999994</v>
      </c>
      <c r="Q28" s="77">
        <f>VLOOKUP($F28,EMPLOYMENT!$A$6:$BW$345,38,FALSE)</f>
        <v>81.5</v>
      </c>
      <c r="R28" s="77">
        <f>VLOOKUP($F28,EMPLOYMENT!$A$6:$BW$345,42,FALSE)</f>
        <v>74.3</v>
      </c>
      <c r="S28" s="77">
        <f>VLOOKUP($F28,EMPLOYMENT!$A$6:$BW$345,46,FALSE)</f>
        <v>80.7</v>
      </c>
      <c r="T28" s="77">
        <f>VLOOKUP($F28,EMPLOYMENT!$A$6:$BW$345,50,FALSE)</f>
        <v>76.099999999999994</v>
      </c>
      <c r="U28" s="77">
        <f>VLOOKUP($F28,EMPLOYMENT!$A$6:$BW$345,54,FALSE)</f>
        <v>76.8</v>
      </c>
      <c r="V28" s="77">
        <f>VLOOKUP($F28,EMPLOYMENT!$A$6:$BW$345,58,FALSE)</f>
        <v>80.599999999999994</v>
      </c>
      <c r="W28" s="77">
        <f>VLOOKUP($F28,EMPLOYMENT!$A$6:$BW$345,62,FALSE)</f>
        <v>87.1</v>
      </c>
      <c r="X28" s="77">
        <f>VLOOKUP($F28,EMPLOYMENT!$A$6:$BW$345,66,FALSE)</f>
        <v>85.6</v>
      </c>
      <c r="Y28" s="77">
        <f>VLOOKUP($F28,EMPLOYMENT!$A$6:$BW$345,70,FALSE)</f>
        <v>82.3</v>
      </c>
      <c r="Z28" s="77">
        <f>VLOOKUP($F28,EMPLOYMENT!$A$6:$BW$345,74,FALSE)</f>
        <v>80.099999999999994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England"</f>
        <v>% Gap - Harborough to England</v>
      </c>
      <c r="G31" s="122"/>
      <c r="H31" s="123"/>
      <c r="I31" s="74">
        <f>(I28-I29)</f>
        <v>5.3886580805982618</v>
      </c>
      <c r="J31" s="74">
        <f t="shared" ref="J31:Z31" si="4">(J28-J29)</f>
        <v>5.0870245333170487</v>
      </c>
      <c r="K31" s="74">
        <f t="shared" si="4"/>
        <v>1.6268111005132369</v>
      </c>
      <c r="L31" s="74">
        <f t="shared" si="4"/>
        <v>2.0595316973721651</v>
      </c>
      <c r="M31" s="74">
        <f t="shared" si="4"/>
        <v>2.5644756266682549</v>
      </c>
      <c r="N31" s="74">
        <f t="shared" si="4"/>
        <v>-1.7095398428731841</v>
      </c>
      <c r="O31" s="74">
        <f t="shared" si="4"/>
        <v>-2.4471331389698747</v>
      </c>
      <c r="P31" s="74">
        <f t="shared" si="4"/>
        <v>0.86570459672238087</v>
      </c>
      <c r="Q31" s="74">
        <f t="shared" si="4"/>
        <v>7.4668425245374266</v>
      </c>
      <c r="R31" s="74">
        <f t="shared" si="4"/>
        <v>-0.44447492990020976</v>
      </c>
      <c r="S31" s="74">
        <f t="shared" si="4"/>
        <v>4.5911396599243943</v>
      </c>
      <c r="T31" s="74">
        <f t="shared" si="4"/>
        <v>-1.090531975609025</v>
      </c>
      <c r="U31" s="74">
        <f t="shared" si="4"/>
        <v>-0.17163248170804479</v>
      </c>
      <c r="V31" s="74">
        <f t="shared" si="4"/>
        <v>2.5672131147540966</v>
      </c>
      <c r="W31" s="74">
        <f t="shared" si="4"/>
        <v>9.0518431065858493</v>
      </c>
      <c r="X31" s="74">
        <f t="shared" si="4"/>
        <v>7.0087006210432889</v>
      </c>
      <c r="Y31" s="74">
        <f t="shared" si="4"/>
        <v>5.2856537038707927</v>
      </c>
      <c r="Z31" s="74">
        <f t="shared" si="4"/>
        <v>3.9442419221209519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Harborough</v>
      </c>
      <c r="G36" s="88" t="str">
        <f>IFERROR(VLOOKUP(F36,GDHI!B338:C574,2,FALSE),VLOOKUP(F36,GDHI!C3:C336,1,FALSE))</f>
        <v>Harborough</v>
      </c>
      <c r="H36" s="89" t="str">
        <f>IF(F36=G36,"",G36)</f>
        <v/>
      </c>
      <c r="I36" s="83">
        <f>IFERROR(VLOOKUP($F36,GDHI!$B$338:$U$574,GDHI!G$578,FALSE),VLOOKUP($F36,GDHI!$C$3:$U$336,GDHI!F$578,FALSE))</f>
        <v>18011</v>
      </c>
      <c r="J36" s="84">
        <f>IFERROR(VLOOKUP($F36,GDHI!$B$338:$U$574,GDHI!H$578,FALSE),VLOOKUP($F36,GDHI!$C$3:$U$336,GDHI!G$578,FALSE))</f>
        <v>18791</v>
      </c>
      <c r="K36" s="84">
        <f>IFERROR(VLOOKUP($F36,GDHI!$B$338:$U$574,GDHI!I$578,FALSE),VLOOKUP($F36,GDHI!$C$3:$U$336,GDHI!H$578,FALSE))</f>
        <v>19091</v>
      </c>
      <c r="L36" s="84">
        <f>IFERROR(VLOOKUP($F36,GDHI!$B$338:$U$574,GDHI!J$578,FALSE),VLOOKUP($F36,GDHI!$C$3:$U$336,GDHI!I$578,FALSE))</f>
        <v>20125</v>
      </c>
      <c r="M36" s="84">
        <f>IFERROR(VLOOKUP($F36,GDHI!$B$338:$U$574,GDHI!K$578,FALSE),VLOOKUP($F36,GDHI!$C$3:$U$336,GDHI!J$578,FALSE))</f>
        <v>20193</v>
      </c>
      <c r="N36" s="84">
        <f>IFERROR(VLOOKUP($F36,GDHI!$B$338:$U$574,GDHI!L$578,FALSE),VLOOKUP($F36,GDHI!$C$3:$U$336,GDHI!K$578,FALSE))</f>
        <v>19786</v>
      </c>
      <c r="O36" s="84">
        <f>IFERROR(VLOOKUP($F36,GDHI!$B$338:$U$574,GDHI!M$578,FALSE),VLOOKUP($F36,GDHI!$C$3:$U$336,GDHI!L$578,FALSE))</f>
        <v>19998</v>
      </c>
      <c r="P36" s="84">
        <f>IFERROR(VLOOKUP($F36,GDHI!$B$338:$U$574,GDHI!N$578,FALSE),VLOOKUP($F36,GDHI!$C$3:$U$336,GDHI!M$578,FALSE))</f>
        <v>20248</v>
      </c>
      <c r="Q36" s="84">
        <f>IFERROR(VLOOKUP($F36,GDHI!$B$338:$U$574,GDHI!O$578,FALSE),VLOOKUP($F36,GDHI!$C$3:$U$336,GDHI!N$578,FALSE))</f>
        <v>20659</v>
      </c>
      <c r="R36" s="84">
        <f>IFERROR(VLOOKUP($F36,GDHI!$B$338:$U$574,GDHI!P$578,FALSE),VLOOKUP($F36,GDHI!$C$3:$U$336,GDHI!O$578,FALSE))</f>
        <v>20948</v>
      </c>
      <c r="S36" s="84">
        <f>IFERROR(VLOOKUP($F36,GDHI!$B$338:$U$574,GDHI!Q$578,FALSE),VLOOKUP($F36,GDHI!$C$3:$U$336,GDHI!P$578,FALSE))</f>
        <v>21923</v>
      </c>
      <c r="T36" s="84">
        <f>IFERROR(VLOOKUP($F36,GDHI!$B$338:$U$574,GDHI!R$578,FALSE),VLOOKUP($F36,GDHI!$C$3:$U$336,GDHI!Q$578,FALSE))</f>
        <v>23064</v>
      </c>
      <c r="U36" s="84">
        <f>IFERROR(VLOOKUP($F36,GDHI!$B$338:$U$574,GDHI!S$578,FALSE),VLOOKUP($F36,GDHI!$C$3:$U$336,GDHI!R$578,FALSE))</f>
        <v>22783</v>
      </c>
      <c r="V36" s="84">
        <f>IFERROR(VLOOKUP($F36,GDHI!$B$338:$U$574,GDHI!T$578,FALSE),VLOOKUP($F36,GDHI!$C$3:$U$336,GDHI!S$578,FALSE))</f>
        <v>23303</v>
      </c>
      <c r="W36" s="84">
        <f>IFERROR(VLOOKUP($F36,GDHI!$B$338:$U$574,GDHI!U$578,FALSE),VLOOKUP($F36,GDHI!$C$3:$U$336,GDHI!T$578,FALSE))</f>
        <v>24369</v>
      </c>
      <c r="X36" s="84">
        <f>IFERROR(VLOOKUP($F36,GDHI!$B$338:$U$574,GDHI!V$578,FALSE),VLOOKUP($F36,GDHI!$C$3:$U$336,GDHI!U$578,FALSE))</f>
        <v>24246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Harborough to Rural as a Region</v>
      </c>
      <c r="G39" s="122"/>
      <c r="H39" s="123"/>
      <c r="I39" s="74">
        <f>100*((I36-I37)/I37)</f>
        <v>22.444678609062173</v>
      </c>
      <c r="J39" s="74">
        <f t="shared" ref="J39:X39" si="6">100*((J36-J37)/J37)</f>
        <v>22.485238782910582</v>
      </c>
      <c r="K39" s="74">
        <f t="shared" si="6"/>
        <v>19.886874631344526</v>
      </c>
      <c r="L39" s="74">
        <f t="shared" si="6"/>
        <v>21.467787863568063</v>
      </c>
      <c r="M39" s="74">
        <f t="shared" si="6"/>
        <v>18.341225250693679</v>
      </c>
      <c r="N39" s="74">
        <f t="shared" si="6"/>
        <v>14.416789147772441</v>
      </c>
      <c r="O39" s="74">
        <f t="shared" si="6"/>
        <v>14.222613579571139</v>
      </c>
      <c r="P39" s="74">
        <f t="shared" si="6"/>
        <v>13.752504674947369</v>
      </c>
      <c r="Q39" s="74">
        <f t="shared" si="6"/>
        <v>12.482839353009588</v>
      </c>
      <c r="R39" s="74">
        <f t="shared" si="6"/>
        <v>10.989011682144247</v>
      </c>
      <c r="S39" s="74">
        <f t="shared" si="6"/>
        <v>13.028251354750328</v>
      </c>
      <c r="T39" s="74">
        <f t="shared" si="6"/>
        <v>12.736325008641256</v>
      </c>
      <c r="U39" s="74">
        <f t="shared" si="6"/>
        <v>10.463540379984432</v>
      </c>
      <c r="V39" s="74">
        <f t="shared" si="6"/>
        <v>11.149332150739792</v>
      </c>
      <c r="W39" s="74">
        <f t="shared" si="6"/>
        <v>11.570061448135345</v>
      </c>
      <c r="X39" s="74">
        <f t="shared" si="6"/>
        <v>8.8967320778646428</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Harborough</v>
      </c>
      <c r="G44" s="88"/>
      <c r="H44" s="89"/>
      <c r="I44" s="76">
        <f>VLOOKUP($F44,'LOW PAID'!$A$9:$N$444,6,FALSE)</f>
        <v>19.600000000000001</v>
      </c>
      <c r="J44" s="77">
        <f>VLOOKUP($F44,'LOW PAID'!$P$9:$W$444,6,FALSE)</f>
        <v>25.4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Harborough to Rural as a Region</v>
      </c>
      <c r="G47" s="122"/>
      <c r="H47" s="123"/>
      <c r="I47" s="74">
        <f>(I44-I45)</f>
        <v>-5.5938746782131155</v>
      </c>
      <c r="J47" s="74">
        <f>(J44-J45)</f>
        <v>-0.28611650903005525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Harborough</v>
      </c>
      <c r="G52" s="88"/>
      <c r="H52" s="89"/>
      <c r="I52" s="76">
        <f>VLOOKUP($F52,INACTIVITY!$A$6:$BW$345,6,FALSE)</f>
        <v>17.3</v>
      </c>
      <c r="J52" s="77">
        <f>VLOOKUP($F52,INACTIVITY!$A$6:$BW$345,10,FALSE)</f>
        <v>16.2</v>
      </c>
      <c r="K52" s="77">
        <f>VLOOKUP($F52,INACTIVITY!$A$6:$BW$345,14,FALSE)</f>
        <v>18.899999999999999</v>
      </c>
      <c r="L52" s="77">
        <f>VLOOKUP($F52,INACTIVITY!$A$6:$BW$345,18,FALSE)</f>
        <v>19.2</v>
      </c>
      <c r="M52" s="77">
        <f>VLOOKUP($F52,INACTIVITY!$A$6:$BW$345,22,FALSE)</f>
        <v>19.899999999999999</v>
      </c>
      <c r="N52" s="77">
        <f>VLOOKUP($F52,INACTIVITY!$A$6:$BW$345,26,FALSE)</f>
        <v>22.9</v>
      </c>
      <c r="O52" s="77">
        <f>VLOOKUP($F52,INACTIVITY!$A$6:$BW$345,30,FALSE)</f>
        <v>24.3</v>
      </c>
      <c r="P52" s="77">
        <f>VLOOKUP($F52,INACTIVITY!$A$6:$BW$345,34,FALSE)</f>
        <v>19.600000000000001</v>
      </c>
      <c r="Q52" s="77">
        <f>VLOOKUP($F52,INACTIVITY!$A$6:$BW$345,38,FALSE)</f>
        <v>14.3</v>
      </c>
      <c r="R52" s="77">
        <f>VLOOKUP($F52,INACTIVITY!$A$6:$BW$345,42,FALSE)</f>
        <v>20</v>
      </c>
      <c r="S52" s="77">
        <f>VLOOKUP($F52,INACTIVITY!$A$6:$BW$345,46,FALSE)</f>
        <v>17.8</v>
      </c>
      <c r="T52" s="77">
        <f>VLOOKUP($F52,INACTIVITY!$A$6:$BW$345,50,FALSE)</f>
        <v>21.7</v>
      </c>
      <c r="U52" s="77">
        <f>VLOOKUP($F52,INACTIVITY!$A$6:$BW$345,54,FALSE)</f>
        <v>21.2</v>
      </c>
      <c r="V52" s="77">
        <f>VLOOKUP($F52,INACTIVITY!$A$6:$BW$345,58,FALSE)</f>
        <v>17.2</v>
      </c>
      <c r="W52" s="77">
        <f>VLOOKUP($F52,INACTIVITY!$A$6:$BW$345,62,FALSE)</f>
        <v>8.9</v>
      </c>
      <c r="X52" s="77">
        <f>VLOOKUP($F52,INACTIVITY!$A$6:$BW$345,66,FALSE)</f>
        <v>12.5</v>
      </c>
      <c r="Y52" s="77">
        <f>VLOOKUP($F52,INACTIVITY!$A$6:$BW$345,70,FALSE)</f>
        <v>14.6</v>
      </c>
      <c r="Z52" s="77">
        <f>VLOOKUP($F52,INACTIVITY!$A$6:$BW$345,74,FALSE)</f>
        <v>14.6</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Harborough to Rural as a Region</v>
      </c>
      <c r="G55" s="122"/>
      <c r="H55" s="123"/>
      <c r="I55" s="74">
        <f>(I52-I53)</f>
        <v>-4.0956445716102365</v>
      </c>
      <c r="J55" s="74">
        <f t="shared" ref="J55:Z55" si="10">(J52-J53)</f>
        <v>-4.8085227272727273</v>
      </c>
      <c r="K55" s="74">
        <f t="shared" si="10"/>
        <v>-1.9624653934587784</v>
      </c>
      <c r="L55" s="74">
        <f t="shared" si="10"/>
        <v>-2.11406533153664</v>
      </c>
      <c r="M55" s="74">
        <f t="shared" si="10"/>
        <v>-0.93500231089200625</v>
      </c>
      <c r="N55" s="74">
        <f t="shared" si="10"/>
        <v>1.9668562420795581</v>
      </c>
      <c r="O55" s="74">
        <f t="shared" si="10"/>
        <v>2.6080628724948269</v>
      </c>
      <c r="P55" s="74">
        <f t="shared" si="10"/>
        <v>-1.8942457807534474</v>
      </c>
      <c r="Q55" s="74">
        <f t="shared" si="10"/>
        <v>-6.8825487944890931</v>
      </c>
      <c r="R55" s="74">
        <f t="shared" si="10"/>
        <v>-0.77459309743877114</v>
      </c>
      <c r="S55" s="74">
        <f t="shared" si="10"/>
        <v>-2.4732104559723993</v>
      </c>
      <c r="T55" s="74">
        <f t="shared" si="10"/>
        <v>2.0038053165930414</v>
      </c>
      <c r="U55" s="74">
        <f t="shared" si="10"/>
        <v>1.3475706529305285</v>
      </c>
      <c r="V55" s="74">
        <f t="shared" si="10"/>
        <v>-2.0532773342803772</v>
      </c>
      <c r="W55" s="74">
        <f t="shared" si="10"/>
        <v>-10.276956009182848</v>
      </c>
      <c r="X55" s="74">
        <f t="shared" si="10"/>
        <v>-6.3520649493649302</v>
      </c>
      <c r="Y55" s="74">
        <f t="shared" si="10"/>
        <v>-5.1725827218714624</v>
      </c>
      <c r="Z55" s="74">
        <f t="shared" si="10"/>
        <v>-6.4851797756300709</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Harborough</v>
      </c>
      <c r="G60" s="88"/>
      <c r="H60" s="89"/>
      <c r="I60" s="76">
        <f>VLOOKUP($F60,DISABILITY!$A$718:$I$1052,DISABILITY!B$1053,FALSE)</f>
        <v>17.299999999999997</v>
      </c>
      <c r="J60" s="77">
        <f>VLOOKUP($F60,DISABILITY!$A$718:$I$1052,DISABILITY!C$1053,FALSE)</f>
        <v>22.9</v>
      </c>
      <c r="K60" s="77">
        <f>VLOOKUP($F60,DISABILITY!$A$718:$I$1052,DISABILITY!D$1053,FALSE)</f>
        <v>25.000000000000007</v>
      </c>
      <c r="L60" s="77">
        <f>VLOOKUP($F60,DISABILITY!$A$718:$I$1052,DISABILITY!E$1053,FALSE)</f>
        <v>19.900000000000006</v>
      </c>
      <c r="M60" s="77">
        <f>VLOOKUP($F60,DISABILITY!$A$718:$I$1052,DISABILITY!F$1053,FALSE)</f>
        <v>22.200000000000003</v>
      </c>
      <c r="N60" s="77">
        <f>VLOOKUP($F60,DISABILITY!$A$718:$I$1052,DISABILITY!G$1053,FALSE)</f>
        <v>10.200000000000003</v>
      </c>
      <c r="O60" s="77">
        <f>VLOOKUP($F60,DISABILITY!$A$718:$I$1052,DISABILITY!H$1053,FALSE)</f>
        <v>10.299999999999997</v>
      </c>
      <c r="P60" s="77">
        <f>VLOOKUP($F60,DISABILITY!$A$718:$I$1052,DISABILITY!I$1053,FALSE)</f>
        <v>33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Harborough to Rural as a Region</v>
      </c>
      <c r="G63" s="122"/>
      <c r="H63" s="123"/>
      <c r="I63" s="74">
        <f>(I60-I61)</f>
        <v>-10.120156540647251</v>
      </c>
      <c r="J63" s="74">
        <f t="shared" ref="J63:P63" si="12">(J60-J61)</f>
        <v>-4.4190444070511887</v>
      </c>
      <c r="K63" s="74">
        <f t="shared" si="12"/>
        <v>-3.1191283614981984</v>
      </c>
      <c r="L63" s="74">
        <f t="shared" si="12"/>
        <v>-6.0909345389966703</v>
      </c>
      <c r="M63" s="74">
        <f t="shared" si="12"/>
        <v>-3.2752258186661152</v>
      </c>
      <c r="N63" s="74">
        <f t="shared" si="12"/>
        <v>-15.33124768544198</v>
      </c>
      <c r="O63" s="74">
        <f t="shared" si="12"/>
        <v>-13.497222287996948</v>
      </c>
      <c r="P63" s="74">
        <f t="shared" si="12"/>
        <v>7.6458220696578252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Harborough</v>
      </c>
      <c r="G68" s="88"/>
      <c r="H68" s="89"/>
      <c r="I68" s="76" t="str">
        <f>VLOOKUP($F68,'WORKLESS HOUSEHOLDS'!$DW$4:$EC$397,7,FALSE)</f>
        <v>*</v>
      </c>
      <c r="J68" s="77" t="str">
        <f>VLOOKUP($F68,'WORKLESS HOUSEHOLDS'!$DN$4:$DT$397,7,FALSE)</f>
        <v>*</v>
      </c>
      <c r="K68" s="77">
        <f>VLOOKUP($F68,'WORKLESS HOUSEHOLDS'!$DE$4:$DK$397,7,FALSE)</f>
        <v>10.37451480522599</v>
      </c>
      <c r="L68" s="77" t="str">
        <f>VLOOKUP($F68,'WORKLESS HOUSEHOLDS'!$CV$4:$DB$397,7,FALSE)</f>
        <v>*</v>
      </c>
      <c r="M68" s="77">
        <f>VLOOKUP($F68,'WORKLESS HOUSEHOLDS'!$CM$4:$CS$397,7,FALSE)</f>
        <v>8.5693355586436883</v>
      </c>
      <c r="N68" s="77">
        <f>VLOOKUP($F68,'WORKLESS HOUSEHOLDS'!$CD$4:$CJ$397,7,FALSE)</f>
        <v>10.566431741059775</v>
      </c>
      <c r="O68" s="77">
        <f>VLOOKUP($F68,'WORKLESS HOUSEHOLDS'!$BU$4:$CA$397,7,FALSE)</f>
        <v>3.993322203672788</v>
      </c>
      <c r="P68" s="77" t="str">
        <f>VLOOKUP($F68,'WORKLESS HOUSEHOLDS'!$BL$4:$BR$397,7,FALSE)</f>
        <v>#</v>
      </c>
      <c r="Q68" s="77" t="str">
        <f>VLOOKUP($F68,'WORKLESS HOUSEHOLDS'!$BC$4:$BI$397,7,FALSE)</f>
        <v>#</v>
      </c>
      <c r="R68" s="77" t="str">
        <f>VLOOKUP($F68,'WORKLESS HOUSEHOLDS'!$AT$4:$AZ$397,7,FALSE)</f>
        <v>#</v>
      </c>
      <c r="S68" s="77">
        <f>VLOOKUP($F68,'WORKLESS HOUSEHOLDS'!$AK$4:$AQ$397,7,FALSE)</f>
        <v>5.889931897662434</v>
      </c>
      <c r="T68" s="77" t="str">
        <f>VLOOKUP($F68,'WORKLESS HOUSEHOLDS'!$AB$4:$AH$397,7,FALSE)</f>
        <v>#</v>
      </c>
      <c r="U68" s="77" t="str">
        <f>VLOOKUP($F68,'WORKLESS HOUSEHOLDS'!$S$4:$Y$397,7,FALSE)</f>
        <v>#</v>
      </c>
      <c r="V68" s="77" t="str">
        <f>VLOOKUP($F68,'WORKLESS HOUSEHOLDS'!$J$4:$P$397,7,FALSE)</f>
        <v>#</v>
      </c>
      <c r="W68" s="77">
        <f>VLOOKUP($F68,'WORKLESS HOUSEHOLDS'!$B$4:$H$397,7,FALSE)</f>
        <v>2.9060660076702858</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Harborough to Rural as a Region</v>
      </c>
      <c r="G71" s="122"/>
      <c r="H71" s="123"/>
      <c r="I71" s="74" t="e">
        <f>(I68-I69)</f>
        <v>#VALUE!</v>
      </c>
      <c r="J71" s="74" t="e">
        <f t="shared" ref="J71:W71" si="14">(J68-J69)</f>
        <v>#VALUE!</v>
      </c>
      <c r="K71" s="74">
        <f t="shared" si="14"/>
        <v>8.126907607014644E-2</v>
      </c>
      <c r="L71" s="74" t="e">
        <f t="shared" si="14"/>
        <v>#VALUE!</v>
      </c>
      <c r="M71" s="74">
        <f t="shared" si="14"/>
        <v>-3.1244436225447849</v>
      </c>
      <c r="N71" s="74">
        <f t="shared" si="14"/>
        <v>-1.3346679381956061</v>
      </c>
      <c r="O71" s="74">
        <f t="shared" si="14"/>
        <v>-7.0419310440697238</v>
      </c>
      <c r="P71" s="74" t="e">
        <f t="shared" si="14"/>
        <v>#VALUE!</v>
      </c>
      <c r="Q71" s="74" t="e">
        <f t="shared" si="14"/>
        <v>#VALUE!</v>
      </c>
      <c r="R71" s="74" t="e">
        <f t="shared" si="14"/>
        <v>#VALUE!</v>
      </c>
      <c r="S71" s="74">
        <f t="shared" si="14"/>
        <v>-4.2628129304864473</v>
      </c>
      <c r="T71" s="74" t="e">
        <f t="shared" si="14"/>
        <v>#VALUE!</v>
      </c>
      <c r="U71" s="74" t="e">
        <f t="shared" si="14"/>
        <v>#VALUE!</v>
      </c>
      <c r="V71" s="74" t="e">
        <f t="shared" si="14"/>
        <v>#VALUE!</v>
      </c>
      <c r="W71" s="74">
        <f t="shared" si="14"/>
        <v>-7.4466354155139074</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Harborough</v>
      </c>
      <c r="G76" s="88"/>
      <c r="H76" s="89"/>
      <c r="I76" s="76">
        <f>VLOOKUP($F76,'SKILLED EMPLOYMENT'!$A$1506:$BW$1841,6,FALSE)</f>
        <v>60.500000000000007</v>
      </c>
      <c r="J76" s="77">
        <f>VLOOKUP($F76,'SKILLED EMPLOYMENT'!$A$1506:$BW$1841,10,FALSE)</f>
        <v>60.7</v>
      </c>
      <c r="K76" s="77">
        <f>VLOOKUP($F76,'SKILLED EMPLOYMENT'!$A$1506:$BW$1841,14,FALSE)</f>
        <v>65.599999999999994</v>
      </c>
      <c r="L76" s="77">
        <f>VLOOKUP($F76,'SKILLED EMPLOYMENT'!$A$1506:$BW$1841,18,FALSE)</f>
        <v>58</v>
      </c>
      <c r="M76" s="77">
        <f>VLOOKUP($F76,'SKILLED EMPLOYMENT'!$A$1506:$BW$1841,22,FALSE)</f>
        <v>63.2</v>
      </c>
      <c r="N76" s="77">
        <f>VLOOKUP($F76,'SKILLED EMPLOYMENT'!$A$1506:$BW$1841,26,FALSE)</f>
        <v>59.3</v>
      </c>
      <c r="O76" s="77">
        <f>VLOOKUP($F76,'SKILLED EMPLOYMENT'!$A$1506:$BW$1841,30,FALSE)</f>
        <v>61.7</v>
      </c>
      <c r="P76" s="77">
        <f>VLOOKUP($F76,'SKILLED EMPLOYMENT'!$A$1506:$BW$1841,34,FALSE)</f>
        <v>58.5</v>
      </c>
      <c r="Q76" s="77">
        <f>VLOOKUP($F76,'SKILLED EMPLOYMENT'!$A$1506:$BW$1841,38,FALSE)</f>
        <v>68.900000000000006</v>
      </c>
      <c r="R76" s="77">
        <f>VLOOKUP($F76,'SKILLED EMPLOYMENT'!$A$1506:$BW$1841,42,FALSE)</f>
        <v>63.100000000000009</v>
      </c>
      <c r="S76" s="77">
        <f>VLOOKUP($F76,'SKILLED EMPLOYMENT'!$A$1506:$BW$1841,46,FALSE)</f>
        <v>58.70000000000001</v>
      </c>
      <c r="T76" s="77">
        <f>VLOOKUP($F76,'SKILLED EMPLOYMENT'!$A$1506:$BW$1841,50,FALSE)</f>
        <v>62.400000000000006</v>
      </c>
      <c r="U76" s="77">
        <f>VLOOKUP($F76,'SKILLED EMPLOYMENT'!$A$1506:$BW$1841,54,FALSE)</f>
        <v>61.5</v>
      </c>
      <c r="V76" s="77">
        <f>VLOOKUP($F76,'SKILLED EMPLOYMENT'!$A$1506:$BW$1841,58,FALSE)</f>
        <v>66.899999999999991</v>
      </c>
      <c r="W76" s="77">
        <f>VLOOKUP($F76,'SKILLED EMPLOYMENT'!$A$1506:$BW$1841,62,FALSE)</f>
        <v>67.8</v>
      </c>
      <c r="X76" s="77">
        <f>VLOOKUP($F76,'SKILLED EMPLOYMENT'!$A$1506:$BW$1841,66,FALSE)</f>
        <v>61.999999999999993</v>
      </c>
      <c r="Y76" s="77">
        <f>VLOOKUP($F76,'SKILLED EMPLOYMENT'!$A$1506:$BW$1841,70,FALSE)</f>
        <v>69.399999999999991</v>
      </c>
      <c r="Z76" s="77">
        <f>VLOOKUP($F76,'SKILLED EMPLOYMENT'!$A$1506:$BW$1841,74,FALSE)</f>
        <v>62.4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Harborough to Rural as a Region</v>
      </c>
      <c r="G79" s="122"/>
      <c r="H79" s="123"/>
      <c r="I79" s="74">
        <f>(I76-I77)</f>
        <v>7.8000000000000043</v>
      </c>
      <c r="J79" s="74">
        <f t="shared" ref="J79:Z79" si="17">(J76-J77)</f>
        <v>7.8000000000000043</v>
      </c>
      <c r="K79" s="74">
        <f t="shared" si="17"/>
        <v>12.099999999999994</v>
      </c>
      <c r="L79" s="74">
        <f t="shared" si="17"/>
        <v>4</v>
      </c>
      <c r="M79" s="74">
        <f t="shared" si="17"/>
        <v>9.1000000000000014</v>
      </c>
      <c r="N79" s="74">
        <f t="shared" si="17"/>
        <v>4.8999999999999986</v>
      </c>
      <c r="O79" s="74">
        <f t="shared" si="17"/>
        <v>6.3000000000000043</v>
      </c>
      <c r="P79" s="74">
        <f t="shared" si="17"/>
        <v>2.8999999999999986</v>
      </c>
      <c r="Q79" s="74">
        <f t="shared" si="17"/>
        <v>13.500000000000007</v>
      </c>
      <c r="R79" s="74">
        <f t="shared" si="17"/>
        <v>6.9000000000000057</v>
      </c>
      <c r="S79" s="74">
        <f t="shared" si="17"/>
        <v>2.5000000000000071</v>
      </c>
      <c r="T79" s="74">
        <f t="shared" si="17"/>
        <v>5.6000000000000085</v>
      </c>
      <c r="U79" s="74">
        <f t="shared" si="17"/>
        <v>4.8999999999999986</v>
      </c>
      <c r="V79" s="74">
        <f t="shared" si="17"/>
        <v>9.7999999999999901</v>
      </c>
      <c r="W79" s="74">
        <f t="shared" si="17"/>
        <v>10</v>
      </c>
      <c r="X79" s="74">
        <f t="shared" si="17"/>
        <v>3.1999999999999957</v>
      </c>
      <c r="Y79" s="74">
        <f t="shared" si="17"/>
        <v>10.699999999999989</v>
      </c>
      <c r="Z79" s="74">
        <f t="shared" si="17"/>
        <v>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RmRmjYBX3XOS3BUaPKN6L9/CBswrUT2Eshey5FqTkw9/ihhlB9sj4I7nKoWfOuq41TsqmXuAZfh48fBgbSZVTg==" saltValue="fqfXWgkjRXuQhOORxfbvA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2022-08-02T11:21:47Z</dcterms:modified>
</cp:coreProperties>
</file>