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BA3216C6-9BF7-4BD5-8B55-F1BB32F41A50}" xr6:coauthVersionLast="47" xr6:coauthVersionMax="47" xr10:uidLastSave="{0A92A3AA-8550-4FBD-888C-26A01FC89E5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<sst xmlns="http://schemas.openxmlformats.org/spreadsheetml/2006/main" count="32859" uniqueCount="1676">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</sst>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Herefordshire, County of</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19.170000000000002</c:v>
                </c:pt>
                <c:pt idx="1">
                  <c:v>19.149999999999999</c:v>
                </c:pt>
                <c:pt idx="2">
                  <c:v>19.64</c:v>
                </c:pt>
                <c:pt idx="3">
                  <c:v>19.690000000000001</c:v>
                </c:pt>
                <c:pt idx="4">
                  <c:v>19.649999999999999</c:v>
                </c:pt>
                <c:pt idx="5">
                  <c:v>19.690000000000001</c:v>
                </c:pt>
                <c:pt idx="6">
                  <c:v>20.02</c:v>
                </c:pt>
                <c:pt idx="7">
                  <c:v>20.45</c:v>
                </c:pt>
                <c:pt idx="8">
                  <c:v>20.82</c:v>
                </c:pt>
                <c:pt idx="9">
                  <c:v>21.3</c:v>
                </c:pt>
                <c:pt idx="10">
                  <c:v>21.94</c:v>
                </c:pt>
                <c:pt idx="11">
                  <c:v>22.44</c:v>
                </c:pt>
                <c:pt idx="12">
                  <c:v>22.71</c:v>
                </c:pt>
                <c:pt idx="13">
                  <c:v>23.02</c:v>
                </c:pt>
                <c:pt idx="14">
                  <c:v>23.42</c:v>
                </c:pt>
                <c:pt idx="15">
                  <c:v>23.79</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Herefordshire, County of</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389.8</c:v>
                </c:pt>
                <c:pt idx="1">
                  <c:v>383.3</c:v>
                </c:pt>
                <c:pt idx="2">
                  <c:v>380.2</c:v>
                </c:pt>
                <c:pt idx="3">
                  <c:v>385</c:v>
                </c:pt>
                <c:pt idx="4">
                  <c:v>384.8</c:v>
                </c:pt>
                <c:pt idx="5">
                  <c:v>385.5</c:v>
                </c:pt>
                <c:pt idx="6">
                  <c:v>408.6</c:v>
                </c:pt>
                <c:pt idx="7">
                  <c:v>420</c:v>
                </c:pt>
                <c:pt idx="8">
                  <c:v>444.7</c:v>
                </c:pt>
                <c:pt idx="9">
                  <c:v>450.8</c:v>
                </c:pt>
                <c:pt idx="10">
                  <c:v>461.3</c:v>
                </c:pt>
                <c:pt idx="11">
                  <c:v>505.9</c:v>
                </c:pt>
                <c:pt idx="12">
                  <c:v>481.1</c:v>
                </c:pt>
                <c:pt idx="13">
                  <c:v>536.6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Herefordshire, County of</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79.400000000000006</c:v>
                </c:pt>
                <c:pt idx="1">
                  <c:v>75.400000000000006</c:v>
                </c:pt>
                <c:pt idx="2">
                  <c:v>78.3</c:v>
                </c:pt>
                <c:pt idx="3">
                  <c:v>75</c:v>
                </c:pt>
                <c:pt idx="4">
                  <c:v>75.8</c:v>
                </c:pt>
                <c:pt idx="5">
                  <c:v>76.5</c:v>
                </c:pt>
                <c:pt idx="6">
                  <c:v>75.099999999999994</c:v>
                </c:pt>
                <c:pt idx="7">
                  <c:v>72.599999999999994</c:v>
                </c:pt>
                <c:pt idx="8">
                  <c:v>72.7</c:v>
                </c:pt>
                <c:pt idx="9">
                  <c:v>73.900000000000006</c:v>
                </c:pt>
                <c:pt idx="10">
                  <c:v>76.7</c:v>
                </c:pt>
                <c:pt idx="11">
                  <c:v>77.900000000000006</c:v>
                </c:pt>
                <c:pt idx="12">
                  <c:v>75.8</c:v>
                </c:pt>
                <c:pt idx="13">
                  <c:v>78.7</c:v>
                </c:pt>
                <c:pt idx="14">
                  <c:v>81.099999999999994</c:v>
                </c:pt>
                <c:pt idx="15">
                  <c:v>83</c:v>
                </c:pt>
                <c:pt idx="16">
                  <c:v>78.3</c:v>
                </c:pt>
                <c:pt idx="17">
                  <c:v>78.099999999999994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Herefordshire, County of</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13514</c:v>
                </c:pt>
                <c:pt idx="1">
                  <c:v>13880</c:v>
                </c:pt>
                <c:pt idx="2">
                  <c:v>14661</c:v>
                </c:pt>
                <c:pt idx="3">
                  <c:v>14954</c:v>
                </c:pt>
                <c:pt idx="4">
                  <c:v>15547</c:v>
                </c:pt>
                <c:pt idx="5">
                  <c:v>15964</c:v>
                </c:pt>
                <c:pt idx="6">
                  <c:v>16456</c:v>
                </c:pt>
                <c:pt idx="7">
                  <c:v>16958</c:v>
                </c:pt>
                <c:pt idx="8">
                  <c:v>17299</c:v>
                </c:pt>
                <c:pt idx="9">
                  <c:v>17901</c:v>
                </c:pt>
                <c:pt idx="10">
                  <c:v>18108</c:v>
                </c:pt>
                <c:pt idx="11">
                  <c:v>19155</c:v>
                </c:pt>
                <c:pt idx="12">
                  <c:v>19332</c:v>
                </c:pt>
                <c:pt idx="13">
                  <c:v>19280</c:v>
                </c:pt>
                <c:pt idx="14">
                  <c:v>20109</c:v>
                </c:pt>
                <c:pt idx="15">
                  <c:v>20631</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Herefordshire, County of</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30</c:v>
                </c:pt>
                <c:pt idx="1">
                  <c:v>32.1</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Herefordshire, County of</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18.3</c:v>
                </c:pt>
                <c:pt idx="1">
                  <c:v>21.2</c:v>
                </c:pt>
                <c:pt idx="2">
                  <c:v>18.899999999999999</c:v>
                </c:pt>
                <c:pt idx="3">
                  <c:v>22.5</c:v>
                </c:pt>
                <c:pt idx="4">
                  <c:v>21.6</c:v>
                </c:pt>
                <c:pt idx="5">
                  <c:v>19.7</c:v>
                </c:pt>
                <c:pt idx="6">
                  <c:v>20.2</c:v>
                </c:pt>
                <c:pt idx="7">
                  <c:v>23.2</c:v>
                </c:pt>
                <c:pt idx="8">
                  <c:v>23.9</c:v>
                </c:pt>
                <c:pt idx="9">
                  <c:v>21.4</c:v>
                </c:pt>
                <c:pt idx="10">
                  <c:v>20.6</c:v>
                </c:pt>
                <c:pt idx="11">
                  <c:v>18.899999999999999</c:v>
                </c:pt>
                <c:pt idx="12">
                  <c:v>19.899999999999999</c:v>
                </c:pt>
                <c:pt idx="13">
                  <c:v>18.899999999999999</c:v>
                </c:pt>
                <c:pt idx="14">
                  <c:v>16.600000000000001</c:v>
                </c:pt>
                <c:pt idx="15">
                  <c:v>14.9</c:v>
                </c:pt>
                <c:pt idx="16">
                  <c:v>19.3</c:v>
                </c:pt>
                <c:pt idx="17">
                  <c:v>18.600000000000001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Herefordshire, County of</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37.600000000000009</c:v>
                </c:pt>
                <c:pt idx="1">
                  <c:v>37.899999999999991</c:v>
                </c:pt>
                <c:pt idx="2">
                  <c:v>35.9</c:v>
                </c:pt>
                <c:pt idx="3">
                  <c:v>20.100000000000009</c:v>
                </c:pt>
                <c:pt idx="4">
                  <c:v>25.6</c:v>
                </c:pt>
                <c:pt idx="5">
                  <c:v>27.300000000000004</c:v>
                </c:pt>
                <c:pt idx="6">
                  <c:v>20.6</c:v>
                </c:pt>
                <c:pt idx="7">
                  <c:v>22.199999999999996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Herefordshire, County of</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8.4634522505784364</c:v>
                </c:pt>
                <c:pt idx="1">
                  <c:v>6.5323350567212488</c:v>
                </c:pt>
                <c:pt idx="2">
                  <c:v>10.94684988976619</c:v>
                </c:pt>
                <c:pt idx="3">
                  <c:v>10.084845465346431</c:v>
                </c:pt>
                <c:pt idx="4">
                  <c:v>13.670658695643404</c:v>
                </c:pt>
                <c:pt idx="5">
                  <c:v>11.191374279410718</c:v>
                </c:pt>
                <c:pt idx="6">
                  <c:v>7.336123652901823</c:v>
                </c:pt>
                <c:pt idx="7">
                  <c:v>10.132862142784328</c:v>
                </c:pt>
                <c:pt idx="8">
                  <c:v>10.673875680320826</c:v>
                </c:pt>
                <c:pt idx="9">
                  <c:v>7.8634584722423542</c:v>
                </c:pt>
                <c:pt idx="10">
                  <c:v>10.039145044514497</c:v>
                </c:pt>
                <c:pt idx="11">
                  <c:v>5.4807103490508267</c:v>
                </c:pt>
                <c:pt idx="12">
                  <c:v>7.6445846477392223</c:v>
                </c:pt>
                <c:pt idx="13">
                  <c:v>6.7853354547865283</c:v>
                </c:pt>
                <c:pt idx="14">
                  <c:v>3.6890550841363439</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Herefordshire, County of</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52.8</c:v>
                </c:pt>
                <c:pt idx="1">
                  <c:v>54.2</c:v>
                </c:pt>
                <c:pt idx="2">
                  <c:v>53.8</c:v>
                </c:pt>
                <c:pt idx="3">
                  <c:v>55.6</c:v>
                </c:pt>
                <c:pt idx="4">
                  <c:v>57.1</c:v>
                </c:pt>
                <c:pt idx="5">
                  <c:v>56.300000000000004</c:v>
                </c:pt>
                <c:pt idx="6">
                  <c:v>52.3</c:v>
                </c:pt>
                <c:pt idx="7">
                  <c:v>51.8</c:v>
                </c:pt>
                <c:pt idx="8">
                  <c:v>56.3</c:v>
                </c:pt>
                <c:pt idx="9">
                  <c:v>56.699999999999996</c:v>
                </c:pt>
                <c:pt idx="10">
                  <c:v>57.5</c:v>
                </c:pt>
                <c:pt idx="11">
                  <c:v>55.8</c:v>
                </c:pt>
                <c:pt idx="12">
                  <c:v>53.7</c:v>
                </c:pt>
                <c:pt idx="13">
                  <c:v>54.6</c:v>
                </c:pt>
                <c:pt idx="14">
                  <c:v>57.4</c:v>
                </c:pt>
                <c:pt idx="15">
                  <c:v>59</c:v>
                </c:pt>
                <c:pt idx="16">
                  <c:v>62.4</c:v>
                </c:pt>
                <c:pt idx="17">
                  <c:v>55.8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the County of Herefordshire has followed a similar trajectory to the rural and England situations but at a higher level.</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the County of Herefordshire, it is below both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the County of Herefordshire increases between 2017 and 2018, moving it further above the rural and England situations.</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The County of Herefordshire's economic inactivity rate has fluctuated taking it both above as well as below the proportion seen for </a:t>
          </a:r>
          <a:r>
            <a:rPr lang="en-GB" sz="1100">
              <a:latin typeface="Avenir Next LT Pro" panose="020B0504020202020204" pitchFamily="34" charset="0"/>
            </a:rPr>
            <a:t>rural, it is however consistently below the England situation.</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the County of Herefordshire has reduced from being above the rural and England situations to being generally in line with them.</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the County of Herefordshire has been less stable but is generally in line with or below the rural situation.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County of Herefordshire has a proportion of employed people in skilled employment that is in line with the rural and England situations.</a:t>
          </a:r>
          <a:endParaRPr lang="en-GB" sz="1100">
            <a:latin typeface="Avenir Next LT Pro" panose="020B0504020202020204" pitchFamily="34" charset="0"/>
          </a:endParaRPr>
        </a:p>
      </xdr:txBody>
    </xdr:sp>
    <xdr:clientData/>
  </xdr:twoCellAnchor>
  <xdr:twoCellAnchor>
    <xdr:from>
      <xdr:col>0</xdr:col>
      <xdr:colOff>594360</xdr:colOff>
      <xdr:row>12</xdr:row>
      <xdr:rowOff>487680</xdr:rowOff>
    </xdr:from>
    <xdr:to>
      <xdr:col>1</xdr:col>
      <xdr:colOff>2575560</xdr:colOff>
      <xdr:row>13</xdr:row>
      <xdr:rowOff>640080</xdr:rowOff>
    </xdr:to>
    <xdr:sp macro="" textlink="">
      <xdr:nvSpPr>
        <xdr:cNvPr id="20" name="TextBox 19">
          <a:extLst>
            <a:ext uri="{FF2B5EF4-FFF2-40B4-BE49-F238E27FC236}">
              <a16:creationId xmlns:a16="http://schemas.microsoft.com/office/drawing/2014/main" id="{E7B5BC7A-440C-4E37-A69B-F92E8730A289}"/>
            </a:ext>
          </a:extLst>
        </xdr:cNvPr>
        <xdr:cNvSpPr txBox="1"/>
      </xdr:nvSpPr>
      <xdr:spPr>
        <a:xfrm>
          <a:off x="594360" y="34747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within the County of Herefordshire is consistenetly below that of 'Rural as a Region' and a lower rate of increase from 2004 to 2019 increases the gap further.</a:t>
          </a:r>
          <a:endParaRPr lang="en-GB" sz="1100">
            <a:latin typeface="Avenir Next LT Pro" panose="020B0504020202020204" pitchFamily="34" charset="0"/>
          </a:endParaRPr>
        </a:p>
      </xdr:txBody>
    </xdr:sp>
    <xdr:clientData/>
  </xdr:twoCellAnchor>
  <xdr:twoCellAnchor>
    <xdr:from>
      <xdr:col>0</xdr:col>
      <xdr:colOff>624840</xdr:colOff>
      <xdr:row>20</xdr:row>
      <xdr:rowOff>594360</xdr:rowOff>
    </xdr:from>
    <xdr:to>
      <xdr:col>1</xdr:col>
      <xdr:colOff>2606040</xdr:colOff>
      <xdr:row>22</xdr:row>
      <xdr:rowOff>121920</xdr:rowOff>
    </xdr:to>
    <xdr:sp macro="" textlink="">
      <xdr:nvSpPr>
        <xdr:cNvPr id="21" name="TextBox 20">
          <a:extLst>
            <a:ext uri="{FF2B5EF4-FFF2-40B4-BE49-F238E27FC236}">
              <a16:creationId xmlns:a16="http://schemas.microsoft.com/office/drawing/2014/main" id="{77AE2228-0823-49BB-B1DF-376DD8DE35B1}"/>
            </a:ext>
          </a:extLst>
        </xdr:cNvPr>
        <xdr:cNvSpPr txBox="1"/>
      </xdr:nvSpPr>
      <xdr:spPr>
        <a:xfrm>
          <a:off x="624840" y="75209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the County of Herefordshire is consistently below the rural average situation, however with a narrowing of the gap between 2013 and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124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Herefordshire, County of</v>
      </c>
      <c r="G12" s="88" t="str">
        <f>IFERROR(VLOOKUP(F12,GVA!B244:B552,1,FALSE),VLOOKUP(F12,GVA!B6:C230,2,FALSE))</f>
        <v>Herefordshire, County of</v>
      </c>
      <c r="H12" s="89" t="str">
        <f>IF(F12=G12,"",G12)</f>
        <v/>
      </c>
      <c r="I12" s="76">
        <f>IFERROR(VLOOKUP($F12,GVA!$B$7:$S$230,GVA!D$3,FALSE),VLOOKUP($F12,GVA!$B$244:$T$554,GVA!E$3,FALSE))</f>
        <v>19.170000000000002</v>
      </c>
      <c r="J12" s="77">
        <f>IFERROR(VLOOKUP($F12,GVA!$B$7:$S$230,GVA!E$3,FALSE),VLOOKUP($F12,GVA!$B$244:$T$554,GVA!F$3,FALSE))</f>
        <v>19.149999999999999</v>
      </c>
      <c r="K12" s="77">
        <f>IFERROR(VLOOKUP($F12,GVA!$B$7:$S$230,GVA!F$3,FALSE),VLOOKUP($F12,GVA!$B$244:$T$554,GVA!G$3,FALSE))</f>
        <v>19.64</v>
      </c>
      <c r="L12" s="77">
        <f>IFERROR(VLOOKUP($F12,GVA!$B$7:$S$230,GVA!G$3,FALSE),VLOOKUP($F12,GVA!$B$244:$T$554,GVA!H$3,FALSE))</f>
        <v>19.690000000000001</v>
      </c>
      <c r="M12" s="77">
        <f>IFERROR(VLOOKUP($F12,GVA!$B$7:$S$230,GVA!H$3,FALSE),VLOOKUP($F12,GVA!$B$244:$T$554,GVA!I$3,FALSE))</f>
        <v>19.649999999999999</v>
      </c>
      <c r="N12" s="77">
        <f>IFERROR(VLOOKUP($F12,GVA!$B$7:$S$230,GVA!I$3,FALSE),VLOOKUP($F12,GVA!$B$244:$T$554,GVA!J$3,FALSE))</f>
        <v>19.690000000000001</v>
      </c>
      <c r="O12" s="77">
        <f>IFERROR(VLOOKUP($F12,GVA!$B$7:$S$230,GVA!J$3,FALSE),VLOOKUP($F12,GVA!$B$244:$T$554,GVA!K$3,FALSE))</f>
        <v>20.02</v>
      </c>
      <c r="P12" s="77">
        <f>IFERROR(VLOOKUP($F12,GVA!$B$7:$S$230,GVA!K$3,FALSE),VLOOKUP($F12,GVA!$B$244:$T$554,GVA!L$3,FALSE))</f>
        <v>20.45</v>
      </c>
      <c r="Q12" s="77">
        <f>IFERROR(VLOOKUP($F12,GVA!$B$7:$S$230,GVA!L$3,FALSE),VLOOKUP($F12,GVA!$B$244:$T$554,GVA!M$3,FALSE))</f>
        <v>20.82</v>
      </c>
      <c r="R12" s="77">
        <f>IFERROR(VLOOKUP($F12,GVA!$B$7:$S$230,GVA!M$3,FALSE),VLOOKUP($F12,GVA!$B$244:$T$554,GVA!N$3,FALSE))</f>
        <v>21.3</v>
      </c>
      <c r="S12" s="77">
        <f>IFERROR(VLOOKUP($F12,GVA!$B$7:$S$230,GVA!N$3,FALSE),VLOOKUP($F12,GVA!$B$244:$T$554,GVA!O$3,FALSE))</f>
        <v>21.94</v>
      </c>
      <c r="T12" s="77">
        <f>IFERROR(VLOOKUP($F12,GVA!$B$7:$S$230,GVA!O$3,FALSE),VLOOKUP($F12,GVA!$B$244:$T$554,GVA!P$3,FALSE))</f>
        <v>22.44</v>
      </c>
      <c r="U12" s="77">
        <f>IFERROR(VLOOKUP($F12,GVA!$B$7:$S$230,GVA!P$3,FALSE),VLOOKUP($F12,GVA!$B$244:$T$554,GVA!Q$3,FALSE))</f>
        <v>22.71</v>
      </c>
      <c r="V12" s="77">
        <f>IFERROR(VLOOKUP($F12,GVA!$B$7:$S$230,GVA!Q$3,FALSE),VLOOKUP($F12,GVA!$B$244:$T$554,GVA!R$3,FALSE))</f>
        <v>23.02</v>
      </c>
      <c r="W12" s="77">
        <f>IFERROR(VLOOKUP($F12,GVA!$B$7:$S$230,GVA!R$3,FALSE),VLOOKUP($F12,GVA!$B$244:$T$554,GVA!S$3,FALSE))</f>
        <v>23.42</v>
      </c>
      <c r="X12" s="77">
        <f>IFERROR(VLOOKUP($F12,GVA!$B$7:$S$230,GVA!S$3,FALSE),VLOOKUP($F12,GVA!$B$244:$T$554,GVA!T$3,FALSE))</f>
        <v>23.79</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Herefordshire, County of to Rural as a Region</v>
      </c>
      <c r="G15" s="122"/>
      <c r="H15" s="123"/>
      <c r="I15" s="74">
        <f>100*((I12-I13)/I13)</f>
        <v>-18.564557973469764</v>
      </c>
      <c r="J15" s="74">
        <f t="shared" ref="J15:X15" si="0">100*((J12-J13)/J13)</f>
        <v>-18.42302777045257</v>
      </c>
      <c r="K15" s="74">
        <f t="shared" si="0"/>
        <v>-19.190019250268225</v>
      </c>
      <c r="L15" s="74">
        <f t="shared" si="0"/>
        <v>-20.728130212227537</v>
      </c>
      <c r="M15" s="74">
        <f t="shared" si="0"/>
        <v>-22.223321694632524</v>
      </c>
      <c r="N15" s="74">
        <f t="shared" si="0"/>
        <v>-22.701674525987166</v>
      </c>
      <c r="O15" s="74">
        <f t="shared" si="0"/>
        <v>-22.37337112312299</v>
      </c>
      <c r="P15" s="74">
        <f t="shared" si="0"/>
        <v>-21.870949255686384</v>
      </c>
      <c r="Q15" s="74">
        <f t="shared" si="0"/>
        <v>-22.05375050140394</v>
      </c>
      <c r="R15" s="74">
        <f t="shared" si="0"/>
        <v>-21.61604479083158</v>
      </c>
      <c r="S15" s="74">
        <f t="shared" si="0"/>
        <v>-20.578158735083861</v>
      </c>
      <c r="T15" s="74">
        <f t="shared" si="0"/>
        <v>-20.278797516536667</v>
      </c>
      <c r="U15" s="74">
        <f t="shared" si="0"/>
        <v>-21.247074073921155</v>
      </c>
      <c r="V15" s="74">
        <f t="shared" si="0"/>
        <v>-22.284428189618787</v>
      </c>
      <c r="W15" s="74">
        <f t="shared" si="0"/>
        <v>-22.538577542928408</v>
      </c>
      <c r="X15" s="74">
        <f t="shared" si="0"/>
        <v>-22.130997424317421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Herefordshire, County of</v>
      </c>
      <c r="G20" s="88"/>
      <c r="H20" s="89"/>
      <c r="I20" s="80">
        <f>IF(VLOOKUP($F20,PAY!$A$11:$AE$349,4,FALSE)="-",#N/A,VLOOKUP($F20,PAY!$A$11:$AE$349,4,FALSE))</f>
        <v>389.8</v>
      </c>
      <c r="J20" s="80">
        <f>IF(VLOOKUP($F20,PAY!$A$11:$AE$349,6,FALSE)="-",#N/A,VLOOKUP($F20,PAY!$A$11:$AE$349,6,FALSE))</f>
        <v>383.3</v>
      </c>
      <c r="K20" s="80">
        <f>IF(VLOOKUP($F20,PAY!$A$11:$AE$349,8,FALSE)="-",#N/A,VLOOKUP($F20,PAY!$A$11:$AE$349,8,FALSE))</f>
        <v>380.2</v>
      </c>
      <c r="L20" s="80">
        <f>IF(VLOOKUP($F20,PAY!$A$11:$AE$349,10,FALSE)="-",#N/A,VLOOKUP($F20,PAY!$A$11:$AE$349,10,FALSE))</f>
        <v>385</v>
      </c>
      <c r="M20" s="80">
        <f>IF(VLOOKUP($F20,PAY!$A$11:$AE$349,12,FALSE)="-",#N/A,VLOOKUP($F20,PAY!$A$11:$AE$349,12,FALSE))</f>
        <v>384.8</v>
      </c>
      <c r="N20" s="80">
        <f>IF(VLOOKUP($F20,PAY!$A$11:$AE$349,14,FALSE)="-",#N/A,VLOOKUP($F20,PAY!$A$11:$AE$349,14,FALSE))</f>
        <v>385.5</v>
      </c>
      <c r="O20" s="80">
        <f>IF(VLOOKUP($F20,PAY!$A$11:$AE$349,16,FALSE)="-",#N/A,VLOOKUP($F20,PAY!$A$11:$AE$349,16,FALSE))</f>
        <v>408.6</v>
      </c>
      <c r="P20" s="80">
        <f>IF(VLOOKUP($F20,PAY!$A$11:$AE$349,18,FALSE)="-",#N/A,VLOOKUP($F20,PAY!$A$11:$AE$349,18,FALSE))</f>
        <v>420</v>
      </c>
      <c r="Q20" s="80">
        <f>IF(VLOOKUP($F20,PAY!$A$11:$AE$349,20,FALSE)="-",#N/A,VLOOKUP($F20,PAY!$A$11:$AE$349,20,FALSE))</f>
        <v>444.7</v>
      </c>
      <c r="R20" s="80">
        <f>IF(VLOOKUP($F20,PAY!$A$11:$AE$349,22,FALSE)="-",#N/A,VLOOKUP($F20,PAY!$A$11:$AE$349,22,FALSE))</f>
        <v>450.8</v>
      </c>
      <c r="S20" s="80">
        <f>IF(VLOOKUP($F20,PAY!$A$11:$AE$349,24,FALSE)="-",#N/A,VLOOKUP($F20,PAY!$A$11:$AE$349,24,FALSE))</f>
        <v>461.3</v>
      </c>
      <c r="T20" s="80">
        <f>IF(VLOOKUP($F20,PAY!$A$11:$AE$349,26,FALSE)="-",#N/A,VLOOKUP($F20,PAY!$A$11:$AE$349,26,FALSE))</f>
        <v>505.9</v>
      </c>
      <c r="U20" s="80">
        <f>IF(VLOOKUP($F20,PAY!$A$11:$AE$349,28,FALSE)="-",#N/A,VLOOKUP($F20,PAY!$A$11:$AE$349,28,FALSE))</f>
        <v>481.1</v>
      </c>
      <c r="V20" s="80">
        <f>IF(VLOOKUP($F20,PAY!$A$11:$AE$349,30,FALSE)="-",#N/A,VLOOKUP($F20,PAY!$A$11:$AE$349,30,FALSE))</f>
        <v>536.6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Herefordshire, County of to Rural as a Region</v>
      </c>
      <c r="G23" s="122"/>
      <c r="H23" s="123"/>
      <c r="I23" s="74">
        <f>100*((I20-I21)/I21)</f>
        <v>-9.9753262547359522</v>
      </c>
      <c r="J23" s="74">
        <f t="shared" ref="J23:V23" si="2">100*((J20-J21)/J21)</f>
        <v>-12.273273445099273</v>
      </c>
      <c r="K23" s="74">
        <f t="shared" si="2"/>
        <v>-15.155264414181586</v>
      </c>
      <c r="L23" s="74">
        <f t="shared" si="2"/>
        <v>-14.568446361961243</v>
      </c>
      <c r="M23" s="74">
        <f t="shared" si="2"/>
        <v>-15.473721089305483</v>
      </c>
      <c r="N23" s="74">
        <f t="shared" si="2"/>
        <v>-16.769607494821074</v>
      </c>
      <c r="O23" s="74">
        <f t="shared" si="2"/>
        <v>-13.212021487683293</v>
      </c>
      <c r="P23" s="74">
        <f t="shared" si="2"/>
        <v>-11.545710713419302</v>
      </c>
      <c r="Q23" s="74">
        <f t="shared" si="2"/>
        <v>-9.1489070084382735</v>
      </c>
      <c r="R23" s="74">
        <f t="shared" si="2"/>
        <v>-10.565663414572866</v>
      </c>
      <c r="S23" s="74">
        <f t="shared" si="2"/>
        <v>-10.327170488515479</v>
      </c>
      <c r="T23" s="74">
        <f t="shared" si="2"/>
        <v>-5.2087074259380239</v>
      </c>
      <c r="U23" s="74">
        <f t="shared" si="2"/>
        <v>-9.405585679606105</v>
      </c>
      <c r="V23" s="74">
        <f t="shared" si="2"/>
        <v>-4.9010208591786846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Herefordshire, County of</v>
      </c>
      <c r="G28" s="88"/>
      <c r="H28" s="89"/>
      <c r="I28" s="76">
        <f>VLOOKUP($F28,EMPLOYMENT!$A$6:$BW$345,6,FALSE)</f>
        <v>79.400000000000006</v>
      </c>
      <c r="J28" s="77">
        <f>VLOOKUP($F28,EMPLOYMENT!$A$6:$BW$345,10,FALSE)</f>
        <v>75.400000000000006</v>
      </c>
      <c r="K28" s="77">
        <f>VLOOKUP($F28,EMPLOYMENT!$A$6:$BW$345,14,FALSE)</f>
        <v>78.3</v>
      </c>
      <c r="L28" s="77">
        <f>VLOOKUP($F28,EMPLOYMENT!$A$6:$BW$345,18,FALSE)</f>
        <v>75</v>
      </c>
      <c r="M28" s="77">
        <f>VLOOKUP($F28,EMPLOYMENT!$A$6:$BW$345,22,FALSE)</f>
        <v>75.8</v>
      </c>
      <c r="N28" s="77">
        <f>VLOOKUP($F28,EMPLOYMENT!$A$6:$BW$345,26,FALSE)</f>
        <v>76.5</v>
      </c>
      <c r="O28" s="77">
        <f>VLOOKUP($F28,EMPLOYMENT!$A$6:$BW$345,30,FALSE)</f>
        <v>75.099999999999994</v>
      </c>
      <c r="P28" s="77">
        <f>VLOOKUP($F28,EMPLOYMENT!$A$6:$BW$345,34,FALSE)</f>
        <v>72.599999999999994</v>
      </c>
      <c r="Q28" s="77">
        <f>VLOOKUP($F28,EMPLOYMENT!$A$6:$BW$345,38,FALSE)</f>
        <v>72.7</v>
      </c>
      <c r="R28" s="77">
        <f>VLOOKUP($F28,EMPLOYMENT!$A$6:$BW$345,42,FALSE)</f>
        <v>73.900000000000006</v>
      </c>
      <c r="S28" s="77">
        <f>VLOOKUP($F28,EMPLOYMENT!$A$6:$BW$345,46,FALSE)</f>
        <v>76.7</v>
      </c>
      <c r="T28" s="77">
        <f>VLOOKUP($F28,EMPLOYMENT!$A$6:$BW$345,50,FALSE)</f>
        <v>77.900000000000006</v>
      </c>
      <c r="U28" s="77">
        <f>VLOOKUP($F28,EMPLOYMENT!$A$6:$BW$345,54,FALSE)</f>
        <v>75.8</v>
      </c>
      <c r="V28" s="77">
        <f>VLOOKUP($F28,EMPLOYMENT!$A$6:$BW$345,58,FALSE)</f>
        <v>78.7</v>
      </c>
      <c r="W28" s="77">
        <f>VLOOKUP($F28,EMPLOYMENT!$A$6:$BW$345,62,FALSE)</f>
        <v>81.099999999999994</v>
      </c>
      <c r="X28" s="77">
        <f>VLOOKUP($F28,EMPLOYMENT!$A$6:$BW$345,66,FALSE)</f>
        <v>83</v>
      </c>
      <c r="Y28" s="77">
        <f>VLOOKUP($F28,EMPLOYMENT!$A$6:$BW$345,70,FALSE)</f>
        <v>78.3</v>
      </c>
      <c r="Z28" s="77">
        <f>VLOOKUP($F28,EMPLOYMENT!$A$6:$BW$345,74,FALSE)</f>
        <v>78.099999999999994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Herefordshire, County of to Rural as a Region</v>
      </c>
      <c r="G31" s="122"/>
      <c r="H31" s="123"/>
      <c r="I31" s="74">
        <f>(I28-I29)</f>
        <v>3.2886580805982675</v>
      </c>
      <c r="J31" s="74">
        <f t="shared" ref="J31:Z31" si="4">(J28-J29)</f>
        <v>-0.91297546668295126</v>
      </c>
      <c r="K31" s="74">
        <f t="shared" si="4"/>
        <v>2.426811100513234</v>
      </c>
      <c r="L31" s="74">
        <f t="shared" si="4"/>
        <v>-0.64046830262783772</v>
      </c>
      <c r="M31" s="74">
        <f t="shared" si="4"/>
        <v>6.4475626668254904E-2</v>
      </c>
      <c r="N31" s="74">
        <f t="shared" si="4"/>
        <v>1.9904601571268188</v>
      </c>
      <c r="O31" s="74">
        <f t="shared" si="4"/>
        <v>1.5528668610301253</v>
      </c>
      <c r="P31" s="74">
        <f t="shared" si="4"/>
        <v>-1.1342954032776191</v>
      </c>
      <c r="Q31" s="74">
        <f t="shared" si="4"/>
        <v>-1.3331574754625706</v>
      </c>
      <c r="R31" s="74">
        <f t="shared" si="4"/>
        <v>-0.84447492990020123</v>
      </c>
      <c r="S31" s="74">
        <f t="shared" si="4"/>
        <v>0.59113965992439432</v>
      </c>
      <c r="T31" s="74">
        <f t="shared" si="4"/>
        <v>0.70946802439098633</v>
      </c>
      <c r="U31" s="74">
        <f t="shared" si="4"/>
        <v>-1.1716324817080448</v>
      </c>
      <c r="V31" s="74">
        <f t="shared" si="4"/>
        <v>0.66721311475410516</v>
      </c>
      <c r="W31" s="74">
        <f t="shared" si="4"/>
        <v>3.0518431065858493</v>
      </c>
      <c r="X31" s="74">
        <f t="shared" si="4"/>
        <v>4.4087006210432946</v>
      </c>
      <c r="Y31" s="74">
        <f t="shared" si="4"/>
        <v>1.2856537038707927</v>
      </c>
      <c r="Z31" s="74">
        <f t="shared" si="4"/>
        <v>1.9442419221209519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Herefordshire, County of</v>
      </c>
      <c r="G36" s="88" t="str">
        <f>IFERROR(VLOOKUP(F36,GDHI!B338:C574,2,FALSE),VLOOKUP(F36,GDHI!C3:C336,1,FALSE))</f>
        <v>Herefordshire, County of</v>
      </c>
      <c r="H36" s="89" t="str">
        <f>IF(F36=G36,"",G36)</f>
        <v/>
      </c>
      <c r="I36" s="83">
        <f>IFERROR(VLOOKUP($F36,GDHI!$B$338:$U$574,GDHI!G$578,FALSE),VLOOKUP($F36,GDHI!$C$3:$U$336,GDHI!F$578,FALSE))</f>
        <v>13514</v>
      </c>
      <c r="J36" s="84">
        <f>IFERROR(VLOOKUP($F36,GDHI!$B$338:$U$574,GDHI!H$578,FALSE),VLOOKUP($F36,GDHI!$C$3:$U$336,GDHI!G$578,FALSE))</f>
        <v>13880</v>
      </c>
      <c r="K36" s="84">
        <f>IFERROR(VLOOKUP($F36,GDHI!$B$338:$U$574,GDHI!I$578,FALSE),VLOOKUP($F36,GDHI!$C$3:$U$336,GDHI!H$578,FALSE))</f>
        <v>14661</v>
      </c>
      <c r="L36" s="84">
        <f>IFERROR(VLOOKUP($F36,GDHI!$B$338:$U$574,GDHI!J$578,FALSE),VLOOKUP($F36,GDHI!$C$3:$U$336,GDHI!I$578,FALSE))</f>
        <v>14954</v>
      </c>
      <c r="M36" s="84">
        <f>IFERROR(VLOOKUP($F36,GDHI!$B$338:$U$574,GDHI!K$578,FALSE),VLOOKUP($F36,GDHI!$C$3:$U$336,GDHI!J$578,FALSE))</f>
        <v>15547</v>
      </c>
      <c r="N36" s="84">
        <f>IFERROR(VLOOKUP($F36,GDHI!$B$338:$U$574,GDHI!L$578,FALSE),VLOOKUP($F36,GDHI!$C$3:$U$336,GDHI!K$578,FALSE))</f>
        <v>15964</v>
      </c>
      <c r="O36" s="84">
        <f>IFERROR(VLOOKUP($F36,GDHI!$B$338:$U$574,GDHI!M$578,FALSE),VLOOKUP($F36,GDHI!$C$3:$U$336,GDHI!L$578,FALSE))</f>
        <v>16456</v>
      </c>
      <c r="P36" s="84">
        <f>IFERROR(VLOOKUP($F36,GDHI!$B$338:$U$574,GDHI!N$578,FALSE),VLOOKUP($F36,GDHI!$C$3:$U$336,GDHI!M$578,FALSE))</f>
        <v>16958</v>
      </c>
      <c r="Q36" s="84">
        <f>IFERROR(VLOOKUP($F36,GDHI!$B$338:$U$574,GDHI!O$578,FALSE),VLOOKUP($F36,GDHI!$C$3:$U$336,GDHI!N$578,FALSE))</f>
        <v>17299</v>
      </c>
      <c r="R36" s="84">
        <f>IFERROR(VLOOKUP($F36,GDHI!$B$338:$U$574,GDHI!P$578,FALSE),VLOOKUP($F36,GDHI!$C$3:$U$336,GDHI!O$578,FALSE))</f>
        <v>17901</v>
      </c>
      <c r="S36" s="84">
        <f>IFERROR(VLOOKUP($F36,GDHI!$B$338:$U$574,GDHI!Q$578,FALSE),VLOOKUP($F36,GDHI!$C$3:$U$336,GDHI!P$578,FALSE))</f>
        <v>18108</v>
      </c>
      <c r="T36" s="84">
        <f>IFERROR(VLOOKUP($F36,GDHI!$B$338:$U$574,GDHI!R$578,FALSE),VLOOKUP($F36,GDHI!$C$3:$U$336,GDHI!Q$578,FALSE))</f>
        <v>19155</v>
      </c>
      <c r="U36" s="84">
        <f>IFERROR(VLOOKUP($F36,GDHI!$B$338:$U$574,GDHI!S$578,FALSE),VLOOKUP($F36,GDHI!$C$3:$U$336,GDHI!R$578,FALSE))</f>
        <v>19332</v>
      </c>
      <c r="V36" s="84">
        <f>IFERROR(VLOOKUP($F36,GDHI!$B$338:$U$574,GDHI!T$578,FALSE),VLOOKUP($F36,GDHI!$C$3:$U$336,GDHI!S$578,FALSE))</f>
        <v>19280</v>
      </c>
      <c r="W36" s="84">
        <f>IFERROR(VLOOKUP($F36,GDHI!$B$338:$U$574,GDHI!U$578,FALSE),VLOOKUP($F36,GDHI!$C$3:$U$336,GDHI!T$578,FALSE))</f>
        <v>20109</v>
      </c>
      <c r="X36" s="84">
        <f>IFERROR(VLOOKUP($F36,GDHI!$B$338:$U$574,GDHI!V$578,FALSE),VLOOKUP($F36,GDHI!$C$3:$U$336,GDHI!U$578,FALSE))</f>
        <v>20631</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Herefordshire, County of to Rural as a Region</v>
      </c>
      <c r="G39" s="122"/>
      <c r="H39" s="123"/>
      <c r="I39" s="74">
        <f>100*((I36-I37)/I37)</f>
        <v>-8.1274006594377788</v>
      </c>
      <c r="J39" s="74">
        <f t="shared" ref="J39:X39" si="6">100*((J36-J37)/J37)</f>
        <v>-9.5260968385504299</v>
      </c>
      <c r="K39" s="74">
        <f t="shared" si="6"/>
        <v>-7.9324567089129907</v>
      </c>
      <c r="L39" s="74">
        <f t="shared" si="6"/>
        <v>-9.7426434925815251</v>
      </c>
      <c r="M39" s="74">
        <f t="shared" si="6"/>
        <v>-8.8866919738258492</v>
      </c>
      <c r="N39" s="74">
        <f t="shared" si="6"/>
        <v>-7.6847456810351131</v>
      </c>
      <c r="O39" s="74">
        <f t="shared" si="6"/>
        <v>-6.0082343701658836</v>
      </c>
      <c r="P39" s="74">
        <f t="shared" si="6"/>
        <v>-4.7305919459819492</v>
      </c>
      <c r="Q39" s="74">
        <f t="shared" si="6"/>
        <v>-5.8114798408580821</v>
      </c>
      <c r="R39" s="74">
        <f t="shared" si="6"/>
        <v>-5.1549408954523503</v>
      </c>
      <c r="S39" s="74">
        <f t="shared" si="6"/>
        <v>-6.6407163466761414</v>
      </c>
      <c r="T39" s="74">
        <f t="shared" si="6"/>
        <v>-6.3707810639731504</v>
      </c>
      <c r="U39" s="74">
        <f t="shared" si="6"/>
        <v>-6.2686580948137198</v>
      </c>
      <c r="V39" s="74">
        <f t="shared" si="6"/>
        <v>-8.0393458410392142</v>
      </c>
      <c r="W39" s="74">
        <f t="shared" si="6"/>
        <v>-7.9337533070477386</v>
      </c>
      <c r="X39" s="74">
        <f t="shared" si="6"/>
        <v>-7.3394176565856037</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Herefordshire, County of</v>
      </c>
      <c r="G44" s="88"/>
      <c r="H44" s="89"/>
      <c r="I44" s="76">
        <f>VLOOKUP($F44,'LOW PAID'!$A$9:$N$444,6,FALSE)</f>
        <v>30</v>
      </c>
      <c r="J44" s="77">
        <f>VLOOKUP($F44,'LOW PAID'!$P$9:$W$444,6,FALSE)</f>
        <v>32.1</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Herefordshire, County of to Rural as a Region</v>
      </c>
      <c r="G47" s="122"/>
      <c r="H47" s="123"/>
      <c r="I47" s="74">
        <f>(I44-I45)</f>
        <v>4.8061253217868831</v>
      </c>
      <c r="J47" s="74">
        <f>(J44-J45)</f>
        <v>6.4138834909699476</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Herefordshire, County of</v>
      </c>
      <c r="G52" s="88"/>
      <c r="H52" s="89"/>
      <c r="I52" s="76">
        <f>VLOOKUP($F52,INACTIVITY!$A$6:$BW$345,6,FALSE)</f>
        <v>18.3</v>
      </c>
      <c r="J52" s="77">
        <f>VLOOKUP($F52,INACTIVITY!$A$6:$BW$345,10,FALSE)</f>
        <v>21.2</v>
      </c>
      <c r="K52" s="77">
        <f>VLOOKUP($F52,INACTIVITY!$A$6:$BW$345,14,FALSE)</f>
        <v>18.899999999999999</v>
      </c>
      <c r="L52" s="77">
        <f>VLOOKUP($F52,INACTIVITY!$A$6:$BW$345,18,FALSE)</f>
        <v>22.5</v>
      </c>
      <c r="M52" s="77">
        <f>VLOOKUP($F52,INACTIVITY!$A$6:$BW$345,22,FALSE)</f>
        <v>21.6</v>
      </c>
      <c r="N52" s="77">
        <f>VLOOKUP($F52,INACTIVITY!$A$6:$BW$345,26,FALSE)</f>
        <v>19.7</v>
      </c>
      <c r="O52" s="77">
        <f>VLOOKUP($F52,INACTIVITY!$A$6:$BW$345,30,FALSE)</f>
        <v>20.2</v>
      </c>
      <c r="P52" s="77">
        <f>VLOOKUP($F52,INACTIVITY!$A$6:$BW$345,34,FALSE)</f>
        <v>23.2</v>
      </c>
      <c r="Q52" s="77">
        <f>VLOOKUP($F52,INACTIVITY!$A$6:$BW$345,38,FALSE)</f>
        <v>23.9</v>
      </c>
      <c r="R52" s="77">
        <f>VLOOKUP($F52,INACTIVITY!$A$6:$BW$345,42,FALSE)</f>
        <v>21.4</v>
      </c>
      <c r="S52" s="77">
        <f>VLOOKUP($F52,INACTIVITY!$A$6:$BW$345,46,FALSE)</f>
        <v>20.6</v>
      </c>
      <c r="T52" s="77">
        <f>VLOOKUP($F52,INACTIVITY!$A$6:$BW$345,50,FALSE)</f>
        <v>18.899999999999999</v>
      </c>
      <c r="U52" s="77">
        <f>VLOOKUP($F52,INACTIVITY!$A$6:$BW$345,54,FALSE)</f>
        <v>19.899999999999999</v>
      </c>
      <c r="V52" s="77">
        <f>VLOOKUP($F52,INACTIVITY!$A$6:$BW$345,58,FALSE)</f>
        <v>18.899999999999999</v>
      </c>
      <c r="W52" s="77">
        <f>VLOOKUP($F52,INACTIVITY!$A$6:$BW$345,62,FALSE)</f>
        <v>16.600000000000001</v>
      </c>
      <c r="X52" s="77">
        <f>VLOOKUP($F52,INACTIVITY!$A$6:$BW$345,66,FALSE)</f>
        <v>14.9</v>
      </c>
      <c r="Y52" s="77">
        <f>VLOOKUP($F52,INACTIVITY!$A$6:$BW$345,70,FALSE)</f>
        <v>19.3</v>
      </c>
      <c r="Z52" s="77">
        <f>VLOOKUP($F52,INACTIVITY!$A$6:$BW$345,74,FALSE)</f>
        <v>18.600000000000001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Herefordshire, County of to Rural as a Region</v>
      </c>
      <c r="G55" s="122"/>
      <c r="H55" s="123"/>
      <c r="I55" s="74">
        <f>(I52-I53)</f>
        <v>-3.0956445716102365</v>
      </c>
      <c r="J55" s="74">
        <f t="shared" ref="J55:Z55" si="10">(J52-J53)</f>
        <v>0.19147727272727266</v>
      </c>
      <c r="K55" s="74">
        <f t="shared" si="10"/>
        <v>-1.9624653934587784</v>
      </c>
      <c r="L55" s="74">
        <f t="shared" si="10"/>
        <v>1.1859346684633607</v>
      </c>
      <c r="M55" s="74">
        <f t="shared" si="10"/>
        <v>0.76499768910799659</v>
      </c>
      <c r="N55" s="74">
        <f t="shared" si="10"/>
        <v>-1.2331437579204412</v>
      </c>
      <c r="O55" s="74">
        <f t="shared" si="10"/>
        <v>-1.4919371275051745</v>
      </c>
      <c r="P55" s="74">
        <f t="shared" si="10"/>
        <v>1.7057542192465505</v>
      </c>
      <c r="Q55" s="74">
        <f t="shared" si="10"/>
        <v>2.7174512055109048</v>
      </c>
      <c r="R55" s="74">
        <f t="shared" si="10"/>
        <v>0.62540690256122744</v>
      </c>
      <c r="S55" s="74">
        <f t="shared" si="10"/>
        <v>0.32678954402760141</v>
      </c>
      <c r="T55" s="74">
        <f t="shared" si="10"/>
        <v>-0.79619468340695931</v>
      </c>
      <c r="U55" s="74">
        <f t="shared" si="10"/>
        <v>4.7570652930527757E-2</v>
      </c>
      <c r="V55" s="74">
        <f t="shared" si="10"/>
        <v>-0.35327733428037789</v>
      </c>
      <c r="W55" s="74">
        <f t="shared" si="10"/>
        <v>-2.5769560091828474</v>
      </c>
      <c r="X55" s="74">
        <f t="shared" si="10"/>
        <v>-3.9520649493649298</v>
      </c>
      <c r="Y55" s="74">
        <f t="shared" si="10"/>
        <v>-0.47258272187146133</v>
      </c>
      <c r="Z55" s="74">
        <f t="shared" si="10"/>
        <v>-2.4851797756300691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Herefordshire, County of</v>
      </c>
      <c r="G60" s="88"/>
      <c r="H60" s="89"/>
      <c r="I60" s="76">
        <f>VLOOKUP($F60,DISABILITY!$A$718:$I$1052,DISABILITY!B$1053,FALSE)</f>
        <v>37.600000000000009</v>
      </c>
      <c r="J60" s="77">
        <f>VLOOKUP($F60,DISABILITY!$A$718:$I$1052,DISABILITY!C$1053,FALSE)</f>
        <v>37.899999999999991</v>
      </c>
      <c r="K60" s="77">
        <f>VLOOKUP($F60,DISABILITY!$A$718:$I$1052,DISABILITY!D$1053,FALSE)</f>
        <v>35.9</v>
      </c>
      <c r="L60" s="77">
        <f>VLOOKUP($F60,DISABILITY!$A$718:$I$1052,DISABILITY!E$1053,FALSE)</f>
        <v>20.100000000000009</v>
      </c>
      <c r="M60" s="77">
        <f>VLOOKUP($F60,DISABILITY!$A$718:$I$1052,DISABILITY!F$1053,FALSE)</f>
        <v>25.6</v>
      </c>
      <c r="N60" s="77">
        <f>VLOOKUP($F60,DISABILITY!$A$718:$I$1052,DISABILITY!G$1053,FALSE)</f>
        <v>27.300000000000004</v>
      </c>
      <c r="O60" s="77">
        <f>VLOOKUP($F60,DISABILITY!$A$718:$I$1052,DISABILITY!H$1053,FALSE)</f>
        <v>20.6</v>
      </c>
      <c r="P60" s="77">
        <f>VLOOKUP($F60,DISABILITY!$A$718:$I$1052,DISABILITY!I$1053,FALSE)</f>
        <v>22.199999999999996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Herefordshire, County of to Rural as a Region</v>
      </c>
      <c r="G63" s="122"/>
      <c r="H63" s="123"/>
      <c r="I63" s="74">
        <f>(I60-I61)</f>
        <v>10.17984345935276</v>
      </c>
      <c r="J63" s="74">
        <f t="shared" ref="J63:P63" si="12">(J60-J61)</f>
        <v>10.580955592948804</v>
      </c>
      <c r="K63" s="74">
        <f t="shared" si="12"/>
        <v>7.7808716385017931</v>
      </c>
      <c r="L63" s="74">
        <f t="shared" si="12"/>
        <v>-5.8909345389966674</v>
      </c>
      <c r="M63" s="74">
        <f t="shared" si="12"/>
        <v>0.1247741813338834</v>
      </c>
      <c r="N63" s="74">
        <f t="shared" si="12"/>
        <v>1.7687523145580215</v>
      </c>
      <c r="O63" s="74">
        <f t="shared" si="12"/>
        <v>-3.1972222879969436</v>
      </c>
      <c r="P63" s="74">
        <f t="shared" si="12"/>
        <v>-3.1541779303421791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Herefordshire, County of</v>
      </c>
      <c r="G68" s="88"/>
      <c r="H68" s="89"/>
      <c r="I68" s="76">
        <f>VLOOKUP($F68,'WORKLESS HOUSEHOLDS'!$DW$4:$EC$397,7,FALSE)</f>
        <v>8.4634522505784364</v>
      </c>
      <c r="J68" s="77">
        <f>VLOOKUP($F68,'WORKLESS HOUSEHOLDS'!$DN$4:$DT$397,7,FALSE)</f>
        <v>6.5323350567212488</v>
      </c>
      <c r="K68" s="77">
        <f>VLOOKUP($F68,'WORKLESS HOUSEHOLDS'!$DE$4:$DK$397,7,FALSE)</f>
        <v>10.94684988976619</v>
      </c>
      <c r="L68" s="77">
        <f>VLOOKUP($F68,'WORKLESS HOUSEHOLDS'!$CV$4:$DB$397,7,FALSE)</f>
        <v>10.084845465346431</v>
      </c>
      <c r="M68" s="77">
        <f>VLOOKUP($F68,'WORKLESS HOUSEHOLDS'!$CM$4:$CS$397,7,FALSE)</f>
        <v>13.670658695643404</v>
      </c>
      <c r="N68" s="77">
        <f>VLOOKUP($F68,'WORKLESS HOUSEHOLDS'!$CD$4:$CJ$397,7,FALSE)</f>
        <v>11.191374279410718</v>
      </c>
      <c r="O68" s="77">
        <f>VLOOKUP($F68,'WORKLESS HOUSEHOLDS'!$BU$4:$CA$397,7,FALSE)</f>
        <v>7.336123652901823</v>
      </c>
      <c r="P68" s="77">
        <f>VLOOKUP($F68,'WORKLESS HOUSEHOLDS'!$BL$4:$BR$397,7,FALSE)</f>
        <v>10.132862142784328</v>
      </c>
      <c r="Q68" s="77">
        <f>VLOOKUP($F68,'WORKLESS HOUSEHOLDS'!$BC$4:$BI$397,7,FALSE)</f>
        <v>10.673875680320826</v>
      </c>
      <c r="R68" s="77">
        <f>VLOOKUP($F68,'WORKLESS HOUSEHOLDS'!$AT$4:$AZ$397,7,FALSE)</f>
        <v>7.8634584722423542</v>
      </c>
      <c r="S68" s="77">
        <f>VLOOKUP($F68,'WORKLESS HOUSEHOLDS'!$AK$4:$AQ$397,7,FALSE)</f>
        <v>10.039145044514497</v>
      </c>
      <c r="T68" s="77">
        <f>VLOOKUP($F68,'WORKLESS HOUSEHOLDS'!$AB$4:$AH$397,7,FALSE)</f>
        <v>5.4807103490508267</v>
      </c>
      <c r="U68" s="77">
        <f>VLOOKUP($F68,'WORKLESS HOUSEHOLDS'!$S$4:$Y$397,7,FALSE)</f>
        <v>7.6445846477392223</v>
      </c>
      <c r="V68" s="77">
        <f>VLOOKUP($F68,'WORKLESS HOUSEHOLDS'!$J$4:$P$397,7,FALSE)</f>
        <v>6.7853354547865283</v>
      </c>
      <c r="W68" s="77">
        <f>VLOOKUP($F68,'WORKLESS HOUSEHOLDS'!$B$4:$H$397,7,FALSE)</f>
        <v>3.6890550841363439</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Herefordshire, County of to Rural as a Region</v>
      </c>
      <c r="G71" s="122"/>
      <c r="H71" s="123"/>
      <c r="I71" s="74">
        <f>(I68-I69)</f>
        <v>-1.5484936120082544</v>
      </c>
      <c r="J71" s="74">
        <f t="shared" ref="J71:W71" si="14">(J68-J69)</f>
        <v>-4.3788197807537754</v>
      </c>
      <c r="K71" s="74">
        <f t="shared" si="14"/>
        <v>0.65360416061034599</v>
      </c>
      <c r="L71" s="74">
        <f t="shared" si="14"/>
        <v>-0.88116119598330123</v>
      </c>
      <c r="M71" s="74">
        <f t="shared" si="14"/>
        <v>1.9768795144549305</v>
      </c>
      <c r="N71" s="74">
        <f t="shared" si="14"/>
        <v>-0.70972539984466287</v>
      </c>
      <c r="O71" s="74">
        <f t="shared" si="14"/>
        <v>-3.6991295948406888</v>
      </c>
      <c r="P71" s="74">
        <f t="shared" si="14"/>
        <v>0.44136425701648996</v>
      </c>
      <c r="Q71" s="74">
        <f t="shared" si="14"/>
        <v>-0.13130258007758577</v>
      </c>
      <c r="R71" s="74">
        <f t="shared" si="14"/>
        <v>-2.8426378514871997</v>
      </c>
      <c r="S71" s="74">
        <f t="shared" si="14"/>
        <v>-0.11359978363438472</v>
      </c>
      <c r="T71" s="74">
        <f t="shared" si="14"/>
        <v>-4.4229578455819238</v>
      </c>
      <c r="U71" s="74">
        <f t="shared" si="14"/>
        <v>-3.1174655169402534</v>
      </c>
      <c r="V71" s="74">
        <f t="shared" si="14"/>
        <v>-3.1535330217531197</v>
      </c>
      <c r="W71" s="74">
        <f t="shared" si="14"/>
        <v>-6.6636463390478493</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Herefordshire, County of</v>
      </c>
      <c r="G76" s="88"/>
      <c r="H76" s="89"/>
      <c r="I76" s="76">
        <f>VLOOKUP($F76,'SKILLED EMPLOYMENT'!$A$1506:$BW$1841,6,FALSE)</f>
        <v>52.8</v>
      </c>
      <c r="J76" s="77">
        <f>VLOOKUP($F76,'SKILLED EMPLOYMENT'!$A$1506:$BW$1841,10,FALSE)</f>
        <v>54.2</v>
      </c>
      <c r="K76" s="77">
        <f>VLOOKUP($F76,'SKILLED EMPLOYMENT'!$A$1506:$BW$1841,14,FALSE)</f>
        <v>53.8</v>
      </c>
      <c r="L76" s="77">
        <f>VLOOKUP($F76,'SKILLED EMPLOYMENT'!$A$1506:$BW$1841,18,FALSE)</f>
        <v>55.6</v>
      </c>
      <c r="M76" s="77">
        <f>VLOOKUP($F76,'SKILLED EMPLOYMENT'!$A$1506:$BW$1841,22,FALSE)</f>
        <v>57.1</v>
      </c>
      <c r="N76" s="77">
        <f>VLOOKUP($F76,'SKILLED EMPLOYMENT'!$A$1506:$BW$1841,26,FALSE)</f>
        <v>56.300000000000004</v>
      </c>
      <c r="O76" s="77">
        <f>VLOOKUP($F76,'SKILLED EMPLOYMENT'!$A$1506:$BW$1841,30,FALSE)</f>
        <v>52.3</v>
      </c>
      <c r="P76" s="77">
        <f>VLOOKUP($F76,'SKILLED EMPLOYMENT'!$A$1506:$BW$1841,34,FALSE)</f>
        <v>51.8</v>
      </c>
      <c r="Q76" s="77">
        <f>VLOOKUP($F76,'SKILLED EMPLOYMENT'!$A$1506:$BW$1841,38,FALSE)</f>
        <v>56.3</v>
      </c>
      <c r="R76" s="77">
        <f>VLOOKUP($F76,'SKILLED EMPLOYMENT'!$A$1506:$BW$1841,42,FALSE)</f>
        <v>56.699999999999996</v>
      </c>
      <c r="S76" s="77">
        <f>VLOOKUP($F76,'SKILLED EMPLOYMENT'!$A$1506:$BW$1841,46,FALSE)</f>
        <v>57.5</v>
      </c>
      <c r="T76" s="77">
        <f>VLOOKUP($F76,'SKILLED EMPLOYMENT'!$A$1506:$BW$1841,50,FALSE)</f>
        <v>55.8</v>
      </c>
      <c r="U76" s="77">
        <f>VLOOKUP($F76,'SKILLED EMPLOYMENT'!$A$1506:$BW$1841,54,FALSE)</f>
        <v>53.7</v>
      </c>
      <c r="V76" s="77">
        <f>VLOOKUP($F76,'SKILLED EMPLOYMENT'!$A$1506:$BW$1841,58,FALSE)</f>
        <v>54.6</v>
      </c>
      <c r="W76" s="77">
        <f>VLOOKUP($F76,'SKILLED EMPLOYMENT'!$A$1506:$BW$1841,62,FALSE)</f>
        <v>57.4</v>
      </c>
      <c r="X76" s="77">
        <f>VLOOKUP($F76,'SKILLED EMPLOYMENT'!$A$1506:$BW$1841,66,FALSE)</f>
        <v>59</v>
      </c>
      <c r="Y76" s="77">
        <f>VLOOKUP($F76,'SKILLED EMPLOYMENT'!$A$1506:$BW$1841,70,FALSE)</f>
        <v>62.4</v>
      </c>
      <c r="Z76" s="77">
        <f>VLOOKUP($F76,'SKILLED EMPLOYMENT'!$A$1506:$BW$1841,74,FALSE)</f>
        <v>55.8</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Herefordshire, County of to Rural as a Region</v>
      </c>
      <c r="G79" s="122"/>
      <c r="H79" s="123"/>
      <c r="I79" s="74">
        <f>(I76-I77)</f>
        <v>9.9999999999994316E-2</v>
      </c>
      <c r="J79" s="74">
        <f t="shared" ref="J79:Z79" si="17">(J76-J77)</f>
        <v>1.3000000000000043</v>
      </c>
      <c r="K79" s="74">
        <f t="shared" si="17"/>
        <v>0.29999999999999716</v>
      </c>
      <c r="L79" s="74">
        <f t="shared" si="17"/>
        <v>1.6000000000000014</v>
      </c>
      <c r="M79" s="74">
        <f t="shared" si="17"/>
        <v>3</v>
      </c>
      <c r="N79" s="74">
        <f t="shared" si="17"/>
        <v>1.9000000000000057</v>
      </c>
      <c r="O79" s="74">
        <f t="shared" si="17"/>
        <v>-3.1000000000000014</v>
      </c>
      <c r="P79" s="74">
        <f t="shared" si="17"/>
        <v>-3.8000000000000043</v>
      </c>
      <c r="Q79" s="74">
        <f t="shared" si="17"/>
        <v>0.89999999999999858</v>
      </c>
      <c r="R79" s="74">
        <f t="shared" si="17"/>
        <v>0.49999999999999289</v>
      </c>
      <c r="S79" s="74">
        <f t="shared" si="17"/>
        <v>1.2999999999999972</v>
      </c>
      <c r="T79" s="74">
        <f t="shared" si="17"/>
        <v>-1</v>
      </c>
      <c r="U79" s="74">
        <f t="shared" si="17"/>
        <v>-2.8999999999999986</v>
      </c>
      <c r="V79" s="74">
        <f t="shared" si="17"/>
        <v>-2.5</v>
      </c>
      <c r="W79" s="74">
        <f t="shared" si="17"/>
        <v>-0.39999999999999858</v>
      </c>
      <c r="X79" s="74">
        <f t="shared" si="17"/>
        <v>0.20000000000000284</v>
      </c>
      <c r="Y79" s="74">
        <f t="shared" si="17"/>
        <v>3.6999999999999957</v>
      </c>
      <c r="Z79" s="74">
        <f t="shared" si="17"/>
        <v>-2.6000000000000014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Wk4SMZ74NlLFoALAkLZglHFErhm+niF5mBsGS+sx/fMyzn85+mENHpqcsyX8oD0cH1io4+AcxzdsixiQmv0sDw==" saltValue="juFfBqEqI+EheEpkIFxfZ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2022-08-02T11:22:42Z</dcterms:modified>
</cp:coreProperties>
</file>