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0" documentId="8_{49AEED51-E389-4B58-B78F-BD8E87E4D608}" xr6:coauthVersionLast="47" xr6:coauthVersionMax="47" xr10:uidLastSave="{EABB68FF-531E-4719-A977-C32907F6F7F4}"/>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<sst xmlns="http://schemas.openxmlformats.org/spreadsheetml/2006/main" count="32859" uniqueCount="1676">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</sst>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Lancashire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22.55</c:v>
                </c:pt>
                <c:pt idx="1">
                  <c:v>22.89</c:v>
                </c:pt>
                <c:pt idx="2">
                  <c:v>23.95</c:v>
                </c:pt>
                <c:pt idx="3">
                  <c:v>24.41</c:v>
                </c:pt>
                <c:pt idx="4">
                  <c:v>25.31</c:v>
                </c:pt>
                <c:pt idx="5">
                  <c:v>24.43</c:v>
                </c:pt>
                <c:pt idx="6">
                  <c:v>25.06</c:v>
                </c:pt>
                <c:pt idx="7">
                  <c:v>24.9</c:v>
                </c:pt>
                <c:pt idx="8">
                  <c:v>26.1</c:v>
                </c:pt>
                <c:pt idx="9">
                  <c:v>26.45</c:v>
                </c:pt>
                <c:pt idx="10">
                  <c:v>25.95</c:v>
                </c:pt>
                <c:pt idx="11">
                  <c:v>28.13</c:v>
                </c:pt>
                <c:pt idx="12">
                  <c:v>30.17</c:v>
                </c:pt>
                <c:pt idx="13">
                  <c:v>31.6</c:v>
                </c:pt>
                <c:pt idx="14">
                  <c:v>30.45</c:v>
                </c:pt>
                <c:pt idx="15">
                  <c:v>30.77</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Lancashire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443.5</c:v>
                </c:pt>
                <c:pt idx="1">
                  <c:v>454.2</c:v>
                </c:pt>
                <c:pt idx="2">
                  <c:v>453.8</c:v>
                </c:pt>
                <c:pt idx="3">
                  <c:v>439.9</c:v>
                </c:pt>
                <c:pt idx="4">
                  <c:v>441.7</c:v>
                </c:pt>
                <c:pt idx="5">
                  <c:v>458.1</c:v>
                </c:pt>
                <c:pt idx="6">
                  <c:v>475.7</c:v>
                </c:pt>
                <c:pt idx="7">
                  <c:v>479.1</c:v>
                </c:pt>
                <c:pt idx="8">
                  <c:v>496</c:v>
                </c:pt>
                <c:pt idx="9">
                  <c:v>500</c:v>
                </c:pt>
                <c:pt idx="10">
                  <c:v>522.20000000000005</c:v>
                </c:pt>
                <c:pt idx="11">
                  <c:v>534</c:v>
                </c:pt>
                <c:pt idx="12">
                  <c:v>527.1</c:v>
                </c:pt>
                <c:pt idx="13">
                  <c:v>558.4</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Lancashire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71.900000000000006</c:v>
                </c:pt>
                <c:pt idx="1">
                  <c:v>72.2</c:v>
                </c:pt>
                <c:pt idx="2">
                  <c:v>71.900000000000006</c:v>
                </c:pt>
                <c:pt idx="3">
                  <c:v>72.400000000000006</c:v>
                </c:pt>
                <c:pt idx="4">
                  <c:v>70.8</c:v>
                </c:pt>
                <c:pt idx="5">
                  <c:v>69.5</c:v>
                </c:pt>
                <c:pt idx="6">
                  <c:v>72.7</c:v>
                </c:pt>
                <c:pt idx="7">
                  <c:v>72.900000000000006</c:v>
                </c:pt>
                <c:pt idx="8">
                  <c:v>71.3</c:v>
                </c:pt>
                <c:pt idx="9">
                  <c:v>69.8</c:v>
                </c:pt>
                <c:pt idx="10">
                  <c:v>69.7</c:v>
                </c:pt>
                <c:pt idx="11">
                  <c:v>73.599999999999994</c:v>
                </c:pt>
                <c:pt idx="12">
                  <c:v>74.8</c:v>
                </c:pt>
                <c:pt idx="13">
                  <c:v>76.8</c:v>
                </c:pt>
                <c:pt idx="14">
                  <c:v>75.7</c:v>
                </c:pt>
                <c:pt idx="15">
                  <c:v>76.599999999999994</c:v>
                </c:pt>
                <c:pt idx="16">
                  <c:v>75.8</c:v>
                </c:pt>
                <c:pt idx="17">
                  <c:v>73.099999999999994</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Lancashire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11966</c:v>
                </c:pt>
                <c:pt idx="1">
                  <c:v>12457</c:v>
                </c:pt>
                <c:pt idx="2">
                  <c:v>12828</c:v>
                </c:pt>
                <c:pt idx="3">
                  <c:v>13382</c:v>
                </c:pt>
                <c:pt idx="4">
                  <c:v>13721</c:v>
                </c:pt>
                <c:pt idx="5">
                  <c:v>14242</c:v>
                </c:pt>
                <c:pt idx="6">
                  <c:v>14387</c:v>
                </c:pt>
                <c:pt idx="7">
                  <c:v>14648</c:v>
                </c:pt>
                <c:pt idx="8">
                  <c:v>14938</c:v>
                </c:pt>
                <c:pt idx="9">
                  <c:v>15257</c:v>
                </c:pt>
                <c:pt idx="10">
                  <c:v>15649</c:v>
                </c:pt>
                <c:pt idx="11">
                  <c:v>16410</c:v>
                </c:pt>
                <c:pt idx="12">
                  <c:v>16573</c:v>
                </c:pt>
                <c:pt idx="13">
                  <c:v>16946</c:v>
                </c:pt>
                <c:pt idx="14">
                  <c:v>17502</c:v>
                </c:pt>
                <c:pt idx="15">
                  <c:v>17827</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Lancashire</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25.7</c:v>
                </c:pt>
                <c:pt idx="1">
                  <c:v>26</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Lancashire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24.7</c:v>
                </c:pt>
                <c:pt idx="1">
                  <c:v>24.5</c:v>
                </c:pt>
                <c:pt idx="2">
                  <c:v>24.6</c:v>
                </c:pt>
                <c:pt idx="3">
                  <c:v>23.6</c:v>
                </c:pt>
                <c:pt idx="4">
                  <c:v>24.7</c:v>
                </c:pt>
                <c:pt idx="5">
                  <c:v>25.4</c:v>
                </c:pt>
                <c:pt idx="6">
                  <c:v>22.8</c:v>
                </c:pt>
                <c:pt idx="7">
                  <c:v>22.1</c:v>
                </c:pt>
                <c:pt idx="8">
                  <c:v>22.5</c:v>
                </c:pt>
                <c:pt idx="9">
                  <c:v>25.6</c:v>
                </c:pt>
                <c:pt idx="10">
                  <c:v>25.7</c:v>
                </c:pt>
                <c:pt idx="11">
                  <c:v>23.7</c:v>
                </c:pt>
                <c:pt idx="12">
                  <c:v>21.7</c:v>
                </c:pt>
                <c:pt idx="13">
                  <c:v>20.3</c:v>
                </c:pt>
                <c:pt idx="14">
                  <c:v>20.7</c:v>
                </c:pt>
                <c:pt idx="15">
                  <c:v>21</c:v>
                </c:pt>
                <c:pt idx="16">
                  <c:v>21.8</c:v>
                </c:pt>
                <c:pt idx="17">
                  <c:v>22.8</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Lancashire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37.299999999999997</c:v>
                </c:pt>
                <c:pt idx="1">
                  <c:v>33.999999999999993</c:v>
                </c:pt>
                <c:pt idx="2">
                  <c:v>33.300000000000004</c:v>
                </c:pt>
                <c:pt idx="3">
                  <c:v>24.399999999999991</c:v>
                </c:pt>
                <c:pt idx="4">
                  <c:v>28.5</c:v>
                </c:pt>
                <c:pt idx="5">
                  <c:v>28.900000000000006</c:v>
                </c:pt>
                <c:pt idx="6">
                  <c:v>28.200000000000003</c:v>
                </c:pt>
                <c:pt idx="7">
                  <c:v>32.700000000000003</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Lancashire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14.040269871204384</c:v>
                </c:pt>
                <c:pt idx="1">
                  <c:v>14.550364693647349</c:v>
                </c:pt>
                <c:pt idx="2">
                  <c:v>13.385752641452694</c:v>
                </c:pt>
                <c:pt idx="3">
                  <c:v>13.155754708716138</c:v>
                </c:pt>
                <c:pt idx="4">
                  <c:v>12.951480409426219</c:v>
                </c:pt>
                <c:pt idx="5">
                  <c:v>11.180766280969689</c:v>
                </c:pt>
                <c:pt idx="6">
                  <c:v>13.071358899823268</c:v>
                </c:pt>
                <c:pt idx="7">
                  <c:v>17.622637288893863</c:v>
                </c:pt>
                <c:pt idx="8">
                  <c:v>15.243762326944065</c:v>
                </c:pt>
                <c:pt idx="9">
                  <c:v>10.854249033805695</c:v>
                </c:pt>
                <c:pt idx="10">
                  <c:v>11.517344591123321</c:v>
                </c:pt>
                <c:pt idx="11">
                  <c:v>9.0193503306435669</c:v>
                </c:pt>
                <c:pt idx="12">
                  <c:v>7.8416700487012996</c:v>
                </c:pt>
                <c:pt idx="13">
                  <c:v>9.9580907022862846</c:v>
                </c:pt>
                <c:pt idx="14">
                  <c:v>9.6643444661065807</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Lancashire</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51.000000000000007</c:v>
                </c:pt>
                <c:pt idx="1">
                  <c:v>51.3</c:v>
                </c:pt>
                <c:pt idx="2">
                  <c:v>49.3</c:v>
                </c:pt>
                <c:pt idx="3">
                  <c:v>50.599999999999994</c:v>
                </c:pt>
                <c:pt idx="4">
                  <c:v>51.800000000000004</c:v>
                </c:pt>
                <c:pt idx="5">
                  <c:v>52</c:v>
                </c:pt>
                <c:pt idx="6">
                  <c:v>50.900000000000006</c:v>
                </c:pt>
                <c:pt idx="7">
                  <c:v>49.2</c:v>
                </c:pt>
                <c:pt idx="8">
                  <c:v>51.300000000000004</c:v>
                </c:pt>
                <c:pt idx="9">
                  <c:v>49.4</c:v>
                </c:pt>
                <c:pt idx="10">
                  <c:v>52.900000000000006</c:v>
                </c:pt>
                <c:pt idx="11">
                  <c:v>51.4</c:v>
                </c:pt>
                <c:pt idx="12">
                  <c:v>54</c:v>
                </c:pt>
                <c:pt idx="13">
                  <c:v>50.3</c:v>
                </c:pt>
                <c:pt idx="14">
                  <c:v>51.8</c:v>
                </c:pt>
                <c:pt idx="15">
                  <c:v>51.7</c:v>
                </c:pt>
                <c:pt idx="16">
                  <c:v>55</c:v>
                </c:pt>
                <c:pt idx="17">
                  <c:v>54.5</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29</xdr:row>
      <xdr:rowOff>518160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6324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Lancashire has fluctuated a little over the years but is on the whole very closely aligned to the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Lancashire,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The proportion for Lancashire in 2017 and 2018 very closely mirrors the situation for rural.</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Lancashire's economic inactivity rate has fluctuated a little from 2004 to 2021 but is in general either in line with or above the England situation</a:t>
          </a:r>
          <a:r>
            <a:rPr lang="en-GB" sz="1100">
              <a:latin typeface="Avenir Next LT Pro" panose="020B0504020202020204" pitchFamily="34" charset="0"/>
            </a:rPr>
            <a:t>.</a:t>
          </a:r>
        </a:p>
      </xdr:txBody>
    </xdr:sp>
    <xdr:clientData/>
  </xdr:twoCellAnchor>
  <xdr:twoCellAnchor>
    <xdr:from>
      <xdr:col>0</xdr:col>
      <xdr:colOff>693420</xdr:colOff>
      <xdr:row>60</xdr:row>
      <xdr:rowOff>495300</xdr:rowOff>
    </xdr:from>
    <xdr:to>
      <xdr:col>1</xdr:col>
      <xdr:colOff>2674620</xdr:colOff>
      <xdr:row>62</xdr:row>
      <xdr:rowOff>190500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9906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Lancashire is generally above the England and rural situations, but it does drop below both in 2017 having reduced from its position in 2014, subsequently increasing again to its 2021 level.</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Lancashire has been less stable but from 2015 to 2020 stabilises at a similar position to the England and rural situations.</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Lancashire has a lower proportion of employed people in skilled employment than seen for either 'Rural as a Region' or England.</a:t>
          </a:r>
          <a:endParaRPr lang="en-GB" sz="1100">
            <a:latin typeface="Avenir Next LT Pro" panose="020B0504020202020204" pitchFamily="34" charset="0"/>
          </a:endParaRPr>
        </a:p>
      </xdr:txBody>
    </xdr:sp>
    <xdr:clientData/>
  </xdr:twoCellAnchor>
  <xdr:twoCellAnchor>
    <xdr:from>
      <xdr:col>0</xdr:col>
      <xdr:colOff>617220</xdr:colOff>
      <xdr:row>20</xdr:row>
      <xdr:rowOff>594360</xdr:rowOff>
    </xdr:from>
    <xdr:to>
      <xdr:col>1</xdr:col>
      <xdr:colOff>2598420</xdr:colOff>
      <xdr:row>22</xdr:row>
      <xdr:rowOff>121920</xdr:rowOff>
    </xdr:to>
    <xdr:sp macro="" textlink="">
      <xdr:nvSpPr>
        <xdr:cNvPr id="20" name="TextBox 19">
          <a:extLst>
            <a:ext uri="{FF2B5EF4-FFF2-40B4-BE49-F238E27FC236}">
              <a16:creationId xmlns:a16="http://schemas.microsoft.com/office/drawing/2014/main" id="{FE88062C-716F-485D-A15F-8886F85E8317}"/>
            </a:ext>
          </a:extLst>
        </xdr:cNvPr>
        <xdr:cNvSpPr txBox="1"/>
      </xdr:nvSpPr>
      <xdr:spPr>
        <a:xfrm>
          <a:off x="617220" y="752094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Lancashire from 2008 to 2021 is consistently in line with the rural situation.</a:t>
          </a:r>
          <a:endParaRPr lang="en-GB" sz="1100">
            <a:latin typeface="Avenir Next LT Pro" panose="020B0504020202020204" pitchFamily="34" charset="0"/>
          </a:endParaRPr>
        </a:p>
      </xdr:txBody>
    </xdr:sp>
    <xdr:clientData/>
  </xdr:twoCellAnchor>
  <xdr:twoCellAnchor>
    <xdr:from>
      <xdr:col>0</xdr:col>
      <xdr:colOff>563880</xdr:colOff>
      <xdr:row>12</xdr:row>
      <xdr:rowOff>502920</xdr:rowOff>
    </xdr:from>
    <xdr:to>
      <xdr:col>1</xdr:col>
      <xdr:colOff>2545080</xdr:colOff>
      <xdr:row>14</xdr:row>
      <xdr:rowOff>7620</xdr:rowOff>
    </xdr:to>
    <xdr:sp macro="" textlink="">
      <xdr:nvSpPr>
        <xdr:cNvPr id="21" name="TextBox 20">
          <a:extLst>
            <a:ext uri="{FF2B5EF4-FFF2-40B4-BE49-F238E27FC236}">
              <a16:creationId xmlns:a16="http://schemas.microsoft.com/office/drawing/2014/main" id="{62645ACE-7C92-420F-9F06-68A3E5F4F36F}"/>
            </a:ext>
          </a:extLst>
        </xdr:cNvPr>
        <xdr:cNvSpPr txBox="1"/>
      </xdr:nvSpPr>
      <xdr:spPr>
        <a:xfrm>
          <a:off x="563880" y="348996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From 2004 to 2019 GVA per hour worked for Lancashire is in line with the rural situation.</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93</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Lancashire</v>
      </c>
      <c r="G12" s="88" t="str">
        <f>IFERROR(VLOOKUP(F12,GVA!B244:B552,1,FALSE),VLOOKUP(F12,GVA!B6:C230,2,FALSE))</f>
        <v>(inc. Blackpool and Blackburn with Darwen)</v>
      </c>
      <c r="H12" s="89" t="str">
        <f>IF(F12=G12,"",G12)</f>
        <v>(inc. Blackpool and Blackburn with Darwen)</v>
      </c>
      <c r="I12" s="76">
        <f>IFERROR(VLOOKUP($F12,GVA!$B$7:$S$230,GVA!D$3,FALSE),VLOOKUP($F12,GVA!$B$244:$T$554,GVA!E$3,FALSE))</f>
        <v>22.55</v>
      </c>
      <c r="J12" s="77">
        <f>IFERROR(VLOOKUP($F12,GVA!$B$7:$S$230,GVA!E$3,FALSE),VLOOKUP($F12,GVA!$B$244:$T$554,GVA!F$3,FALSE))</f>
        <v>22.89</v>
      </c>
      <c r="K12" s="77">
        <f>IFERROR(VLOOKUP($F12,GVA!$B$7:$S$230,GVA!F$3,FALSE),VLOOKUP($F12,GVA!$B$244:$T$554,GVA!G$3,FALSE))</f>
        <v>23.95</v>
      </c>
      <c r="L12" s="77">
        <f>IFERROR(VLOOKUP($F12,GVA!$B$7:$S$230,GVA!G$3,FALSE),VLOOKUP($F12,GVA!$B$244:$T$554,GVA!H$3,FALSE))</f>
        <v>24.41</v>
      </c>
      <c r="M12" s="77">
        <f>IFERROR(VLOOKUP($F12,GVA!$B$7:$S$230,GVA!H$3,FALSE),VLOOKUP($F12,GVA!$B$244:$T$554,GVA!I$3,FALSE))</f>
        <v>25.31</v>
      </c>
      <c r="N12" s="77">
        <f>IFERROR(VLOOKUP($F12,GVA!$B$7:$S$230,GVA!I$3,FALSE),VLOOKUP($F12,GVA!$B$244:$T$554,GVA!J$3,FALSE))</f>
        <v>24.43</v>
      </c>
      <c r="O12" s="77">
        <f>IFERROR(VLOOKUP($F12,GVA!$B$7:$S$230,GVA!J$3,FALSE),VLOOKUP($F12,GVA!$B$244:$T$554,GVA!K$3,FALSE))</f>
        <v>25.06</v>
      </c>
      <c r="P12" s="77">
        <f>IFERROR(VLOOKUP($F12,GVA!$B$7:$S$230,GVA!K$3,FALSE),VLOOKUP($F12,GVA!$B$244:$T$554,GVA!L$3,FALSE))</f>
        <v>24.9</v>
      </c>
      <c r="Q12" s="77">
        <f>IFERROR(VLOOKUP($F12,GVA!$B$7:$S$230,GVA!L$3,FALSE),VLOOKUP($F12,GVA!$B$244:$T$554,GVA!M$3,FALSE))</f>
        <v>26.1</v>
      </c>
      <c r="R12" s="77">
        <f>IFERROR(VLOOKUP($F12,GVA!$B$7:$S$230,GVA!M$3,FALSE),VLOOKUP($F12,GVA!$B$244:$T$554,GVA!N$3,FALSE))</f>
        <v>26.45</v>
      </c>
      <c r="S12" s="77">
        <f>IFERROR(VLOOKUP($F12,GVA!$B$7:$S$230,GVA!N$3,FALSE),VLOOKUP($F12,GVA!$B$244:$T$554,GVA!O$3,FALSE))</f>
        <v>25.95</v>
      </c>
      <c r="T12" s="77">
        <f>IFERROR(VLOOKUP($F12,GVA!$B$7:$S$230,GVA!O$3,FALSE),VLOOKUP($F12,GVA!$B$244:$T$554,GVA!P$3,FALSE))</f>
        <v>28.13</v>
      </c>
      <c r="U12" s="77">
        <f>IFERROR(VLOOKUP($F12,GVA!$B$7:$S$230,GVA!P$3,FALSE),VLOOKUP($F12,GVA!$B$244:$T$554,GVA!Q$3,FALSE))</f>
        <v>30.17</v>
      </c>
      <c r="V12" s="77">
        <f>IFERROR(VLOOKUP($F12,GVA!$B$7:$S$230,GVA!Q$3,FALSE),VLOOKUP($F12,GVA!$B$244:$T$554,GVA!R$3,FALSE))</f>
        <v>31.6</v>
      </c>
      <c r="W12" s="77">
        <f>IFERROR(VLOOKUP($F12,GVA!$B$7:$S$230,GVA!R$3,FALSE),VLOOKUP($F12,GVA!$B$244:$T$554,GVA!S$3,FALSE))</f>
        <v>30.45</v>
      </c>
      <c r="X12" s="77">
        <f>IFERROR(VLOOKUP($F12,GVA!$B$7:$S$230,GVA!S$3,FALSE),VLOOKUP($F12,GVA!$B$244:$T$554,GVA!T$3,FALSE))</f>
        <v>30.77</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Lancashire to Rural as a Region</v>
      </c>
      <c r="G15" s="122"/>
      <c r="H15" s="123"/>
      <c r="I15" s="74">
        <f>100*((I12-I13)/I13)</f>
        <v>-4.2060919301900528</v>
      </c>
      <c r="J15" s="74">
        <f t="shared" ref="J15:X15" si="0">100*((J12-J13)/J13)</f>
        <v>-2.4910237945513924</v>
      </c>
      <c r="K15" s="74">
        <f t="shared" si="0"/>
        <v>-1.4562607456173169</v>
      </c>
      <c r="L15" s="74">
        <f t="shared" si="0"/>
        <v>-1.7254270431932124</v>
      </c>
      <c r="M15" s="74">
        <f t="shared" si="0"/>
        <v>0.17952813785500368</v>
      </c>
      <c r="N15" s="74">
        <f t="shared" si="0"/>
        <v>-4.0935453869916998</v>
      </c>
      <c r="O15" s="74">
        <f t="shared" si="0"/>
        <v>-2.8310030142588523</v>
      </c>
      <c r="P15" s="74">
        <f t="shared" si="0"/>
        <v>-4.8697621744054267</v>
      </c>
      <c r="Q15" s="74">
        <f t="shared" si="0"/>
        <v>-2.2864019253911017</v>
      </c>
      <c r="R15" s="74">
        <f t="shared" si="0"/>
        <v>-2.6640556205396888</v>
      </c>
      <c r="S15" s="74">
        <f t="shared" si="0"/>
        <v>-6.0621339642400383</v>
      </c>
      <c r="T15" s="74">
        <f t="shared" si="0"/>
        <v>-6.4285835123738658E-2</v>
      </c>
      <c r="U15" s="74">
        <f t="shared" si="0"/>
        <v>4.6224471681989803</v>
      </c>
      <c r="V15" s="74">
        <f t="shared" si="0"/>
        <v>6.681671121114098</v>
      </c>
      <c r="W15" s="74">
        <f t="shared" si="0"/>
        <v>0.71307915533004662</v>
      </c>
      <c r="X15" s="74">
        <f t="shared" si="0"/>
        <v>0.71581375593749519</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Lancashire</v>
      </c>
      <c r="G20" s="88"/>
      <c r="H20" s="89"/>
      <c r="I20" s="80">
        <f>IF(VLOOKUP($F20,PAY!$A$11:$AE$349,4,FALSE)="-",#N/A,VLOOKUP($F20,PAY!$A$11:$AE$349,4,FALSE))</f>
        <v>443.5</v>
      </c>
      <c r="J20" s="80">
        <f>IF(VLOOKUP($F20,PAY!$A$11:$AE$349,6,FALSE)="-",#N/A,VLOOKUP($F20,PAY!$A$11:$AE$349,6,FALSE))</f>
        <v>454.2</v>
      </c>
      <c r="K20" s="80">
        <f>IF(VLOOKUP($F20,PAY!$A$11:$AE$349,8,FALSE)="-",#N/A,VLOOKUP($F20,PAY!$A$11:$AE$349,8,FALSE))</f>
        <v>453.8</v>
      </c>
      <c r="L20" s="80">
        <f>IF(VLOOKUP($F20,PAY!$A$11:$AE$349,10,FALSE)="-",#N/A,VLOOKUP($F20,PAY!$A$11:$AE$349,10,FALSE))</f>
        <v>439.9</v>
      </c>
      <c r="M20" s="80">
        <f>IF(VLOOKUP($F20,PAY!$A$11:$AE$349,12,FALSE)="-",#N/A,VLOOKUP($F20,PAY!$A$11:$AE$349,12,FALSE))</f>
        <v>441.7</v>
      </c>
      <c r="N20" s="80">
        <f>IF(VLOOKUP($F20,PAY!$A$11:$AE$349,14,FALSE)="-",#N/A,VLOOKUP($F20,PAY!$A$11:$AE$349,14,FALSE))</f>
        <v>458.1</v>
      </c>
      <c r="O20" s="80">
        <f>IF(VLOOKUP($F20,PAY!$A$11:$AE$349,16,FALSE)="-",#N/A,VLOOKUP($F20,PAY!$A$11:$AE$349,16,FALSE))</f>
        <v>475.7</v>
      </c>
      <c r="P20" s="80">
        <f>IF(VLOOKUP($F20,PAY!$A$11:$AE$349,18,FALSE)="-",#N/A,VLOOKUP($F20,PAY!$A$11:$AE$349,18,FALSE))</f>
        <v>479.1</v>
      </c>
      <c r="Q20" s="80">
        <f>IF(VLOOKUP($F20,PAY!$A$11:$AE$349,20,FALSE)="-",#N/A,VLOOKUP($F20,PAY!$A$11:$AE$349,20,FALSE))</f>
        <v>496</v>
      </c>
      <c r="R20" s="80">
        <f>IF(VLOOKUP($F20,PAY!$A$11:$AE$349,22,FALSE)="-",#N/A,VLOOKUP($F20,PAY!$A$11:$AE$349,22,FALSE))</f>
        <v>500</v>
      </c>
      <c r="S20" s="80">
        <f>IF(VLOOKUP($F20,PAY!$A$11:$AE$349,24,FALSE)="-",#N/A,VLOOKUP($F20,PAY!$A$11:$AE$349,24,FALSE))</f>
        <v>522.20000000000005</v>
      </c>
      <c r="T20" s="80">
        <f>IF(VLOOKUP($F20,PAY!$A$11:$AE$349,26,FALSE)="-",#N/A,VLOOKUP($F20,PAY!$A$11:$AE$349,26,FALSE))</f>
        <v>534</v>
      </c>
      <c r="U20" s="80">
        <f>IF(VLOOKUP($F20,PAY!$A$11:$AE$349,28,FALSE)="-",#N/A,VLOOKUP($F20,PAY!$A$11:$AE$349,28,FALSE))</f>
        <v>527.1</v>
      </c>
      <c r="V20" s="80">
        <f>IF(VLOOKUP($F20,PAY!$A$11:$AE$349,30,FALSE)="-",#N/A,VLOOKUP($F20,PAY!$A$11:$AE$349,30,FALSE))</f>
        <v>558.4</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Lancashire to Rural as a Region</v>
      </c>
      <c r="G23" s="122"/>
      <c r="H23" s="123"/>
      <c r="I23" s="74">
        <f>100*((I20-I21)/I21)</f>
        <v>2.4267388558866196</v>
      </c>
      <c r="J23" s="74">
        <f t="shared" ref="J23:V23" si="2">100*((J20-J21)/J21)</f>
        <v>3.9537678091205528</v>
      </c>
      <c r="K23" s="74">
        <f t="shared" si="2"/>
        <v>1.2691767723419229</v>
      </c>
      <c r="L23" s="74">
        <f t="shared" si="2"/>
        <v>-2.3861287133162419</v>
      </c>
      <c r="M23" s="74">
        <f t="shared" si="2"/>
        <v>-2.9749028200265966</v>
      </c>
      <c r="N23" s="74">
        <f t="shared" si="2"/>
        <v>-1.0950899957912625</v>
      </c>
      <c r="O23" s="74">
        <f t="shared" si="2"/>
        <v>1.0402383218528004</v>
      </c>
      <c r="P23" s="74">
        <f t="shared" si="2"/>
        <v>0.9010714219067002</v>
      </c>
      <c r="Q23" s="74">
        <f t="shared" si="2"/>
        <v>1.3315541349552888</v>
      </c>
      <c r="R23" s="74">
        <f t="shared" si="2"/>
        <v>-0.80486181740557616</v>
      </c>
      <c r="S23" s="74">
        <f t="shared" si="2"/>
        <v>1.5112758961569914</v>
      </c>
      <c r="T23" s="74">
        <f t="shared" si="2"/>
        <v>5.6434541508395532E-2</v>
      </c>
      <c r="U23" s="74">
        <f t="shared" si="2"/>
        <v>-0.74347165188189124</v>
      </c>
      <c r="V23" s="74">
        <f t="shared" si="2"/>
        <v>-1.0375140659064146</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Lancashire</v>
      </c>
      <c r="G28" s="88"/>
      <c r="H28" s="89"/>
      <c r="I28" s="76">
        <f>VLOOKUP($F28,EMPLOYMENT!$A$6:$BW$345,6,FALSE)</f>
        <v>71.900000000000006</v>
      </c>
      <c r="J28" s="77">
        <f>VLOOKUP($F28,EMPLOYMENT!$A$6:$BW$345,10,FALSE)</f>
        <v>72.2</v>
      </c>
      <c r="K28" s="77">
        <f>VLOOKUP($F28,EMPLOYMENT!$A$6:$BW$345,14,FALSE)</f>
        <v>71.900000000000006</v>
      </c>
      <c r="L28" s="77">
        <f>VLOOKUP($F28,EMPLOYMENT!$A$6:$BW$345,18,FALSE)</f>
        <v>72.400000000000006</v>
      </c>
      <c r="M28" s="77">
        <f>VLOOKUP($F28,EMPLOYMENT!$A$6:$BW$345,22,FALSE)</f>
        <v>70.8</v>
      </c>
      <c r="N28" s="77">
        <f>VLOOKUP($F28,EMPLOYMENT!$A$6:$BW$345,26,FALSE)</f>
        <v>69.5</v>
      </c>
      <c r="O28" s="77">
        <f>VLOOKUP($F28,EMPLOYMENT!$A$6:$BW$345,30,FALSE)</f>
        <v>72.7</v>
      </c>
      <c r="P28" s="77">
        <f>VLOOKUP($F28,EMPLOYMENT!$A$6:$BW$345,34,FALSE)</f>
        <v>72.900000000000006</v>
      </c>
      <c r="Q28" s="77">
        <f>VLOOKUP($F28,EMPLOYMENT!$A$6:$BW$345,38,FALSE)</f>
        <v>71.3</v>
      </c>
      <c r="R28" s="77">
        <f>VLOOKUP($F28,EMPLOYMENT!$A$6:$BW$345,42,FALSE)</f>
        <v>69.8</v>
      </c>
      <c r="S28" s="77">
        <f>VLOOKUP($F28,EMPLOYMENT!$A$6:$BW$345,46,FALSE)</f>
        <v>69.7</v>
      </c>
      <c r="T28" s="77">
        <f>VLOOKUP($F28,EMPLOYMENT!$A$6:$BW$345,50,FALSE)</f>
        <v>73.599999999999994</v>
      </c>
      <c r="U28" s="77">
        <f>VLOOKUP($F28,EMPLOYMENT!$A$6:$BW$345,54,FALSE)</f>
        <v>74.8</v>
      </c>
      <c r="V28" s="77">
        <f>VLOOKUP($F28,EMPLOYMENT!$A$6:$BW$345,58,FALSE)</f>
        <v>76.8</v>
      </c>
      <c r="W28" s="77">
        <f>VLOOKUP($F28,EMPLOYMENT!$A$6:$BW$345,62,FALSE)</f>
        <v>75.7</v>
      </c>
      <c r="X28" s="77">
        <f>VLOOKUP($F28,EMPLOYMENT!$A$6:$BW$345,66,FALSE)</f>
        <v>76.599999999999994</v>
      </c>
      <c r="Y28" s="77">
        <f>VLOOKUP($F28,EMPLOYMENT!$A$6:$BW$345,70,FALSE)</f>
        <v>75.8</v>
      </c>
      <c r="Z28" s="77">
        <f>VLOOKUP($F28,EMPLOYMENT!$A$6:$BW$345,74,FALSE)</f>
        <v>73.099999999999994</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Lancashire to Rural as a Region</v>
      </c>
      <c r="G31" s="122"/>
      <c r="H31" s="123"/>
      <c r="I31" s="74">
        <f>(I28-I29)</f>
        <v>-4.2113419194017325</v>
      </c>
      <c r="J31" s="74">
        <f t="shared" ref="J31:Z31" si="4">(J28-J29)</f>
        <v>-4.1129754666829541</v>
      </c>
      <c r="K31" s="74">
        <f t="shared" si="4"/>
        <v>-3.9731888994867575</v>
      </c>
      <c r="L31" s="74">
        <f t="shared" si="4"/>
        <v>-3.240468302627832</v>
      </c>
      <c r="M31" s="74">
        <f t="shared" si="4"/>
        <v>-4.9355243733317451</v>
      </c>
      <c r="N31" s="74">
        <f t="shared" si="4"/>
        <v>-5.0095398428731812</v>
      </c>
      <c r="O31" s="74">
        <f t="shared" si="4"/>
        <v>-0.8471331389698662</v>
      </c>
      <c r="P31" s="74">
        <f t="shared" si="4"/>
        <v>-0.83429540327760776</v>
      </c>
      <c r="Q31" s="74">
        <f t="shared" si="4"/>
        <v>-2.7331574754625763</v>
      </c>
      <c r="R31" s="74">
        <f t="shared" si="4"/>
        <v>-4.9444749299002098</v>
      </c>
      <c r="S31" s="74">
        <f t="shared" si="4"/>
        <v>-6.4088603400756057</v>
      </c>
      <c r="T31" s="74">
        <f t="shared" si="4"/>
        <v>-3.590531975609025</v>
      </c>
      <c r="U31" s="74">
        <f t="shared" si="4"/>
        <v>-2.1716324817080448</v>
      </c>
      <c r="V31" s="74">
        <f t="shared" si="4"/>
        <v>-1.2327868852459005</v>
      </c>
      <c r="W31" s="74">
        <f t="shared" si="4"/>
        <v>-2.3481568934141421</v>
      </c>
      <c r="X31" s="74">
        <f t="shared" si="4"/>
        <v>-1.9912993789567111</v>
      </c>
      <c r="Y31" s="74">
        <f t="shared" si="4"/>
        <v>-1.2143462961292073</v>
      </c>
      <c r="Z31" s="74">
        <f t="shared" si="4"/>
        <v>-3.0557580778790481</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Lancashire</v>
      </c>
      <c r="G36" s="88" t="str">
        <f>IFERROR(VLOOKUP(F36,GDHI!B338:C574,2,FALSE),VLOOKUP(F36,GDHI!C3:C336,1,FALSE))</f>
        <v>(inc. Blackpool and Blackburn with Darwen)</v>
      </c>
      <c r="H36" s="89" t="str">
        <f>IF(F36=G36,"",G36)</f>
        <v>(inc. Blackpool and Blackburn with Darwen)</v>
      </c>
      <c r="I36" s="83">
        <f>IFERROR(VLOOKUP($F36,GDHI!$B$338:$U$574,GDHI!G$578,FALSE),VLOOKUP($F36,GDHI!$C$3:$U$336,GDHI!F$578,FALSE))</f>
        <v>11966</v>
      </c>
      <c r="J36" s="84">
        <f>IFERROR(VLOOKUP($F36,GDHI!$B$338:$U$574,GDHI!H$578,FALSE),VLOOKUP($F36,GDHI!$C$3:$U$336,GDHI!G$578,FALSE))</f>
        <v>12457</v>
      </c>
      <c r="K36" s="84">
        <f>IFERROR(VLOOKUP($F36,GDHI!$B$338:$U$574,GDHI!I$578,FALSE),VLOOKUP($F36,GDHI!$C$3:$U$336,GDHI!H$578,FALSE))</f>
        <v>12828</v>
      </c>
      <c r="L36" s="84">
        <f>IFERROR(VLOOKUP($F36,GDHI!$B$338:$U$574,GDHI!J$578,FALSE),VLOOKUP($F36,GDHI!$C$3:$U$336,GDHI!I$578,FALSE))</f>
        <v>13382</v>
      </c>
      <c r="M36" s="84">
        <f>IFERROR(VLOOKUP($F36,GDHI!$B$338:$U$574,GDHI!K$578,FALSE),VLOOKUP($F36,GDHI!$C$3:$U$336,GDHI!J$578,FALSE))</f>
        <v>13721</v>
      </c>
      <c r="N36" s="84">
        <f>IFERROR(VLOOKUP($F36,GDHI!$B$338:$U$574,GDHI!L$578,FALSE),VLOOKUP($F36,GDHI!$C$3:$U$336,GDHI!K$578,FALSE))</f>
        <v>14242</v>
      </c>
      <c r="O36" s="84">
        <f>IFERROR(VLOOKUP($F36,GDHI!$B$338:$U$574,GDHI!M$578,FALSE),VLOOKUP($F36,GDHI!$C$3:$U$336,GDHI!L$578,FALSE))</f>
        <v>14387</v>
      </c>
      <c r="P36" s="84">
        <f>IFERROR(VLOOKUP($F36,GDHI!$B$338:$U$574,GDHI!N$578,FALSE),VLOOKUP($F36,GDHI!$C$3:$U$336,GDHI!M$578,FALSE))</f>
        <v>14648</v>
      </c>
      <c r="Q36" s="84">
        <f>IFERROR(VLOOKUP($F36,GDHI!$B$338:$U$574,GDHI!O$578,FALSE),VLOOKUP($F36,GDHI!$C$3:$U$336,GDHI!N$578,FALSE))</f>
        <v>14938</v>
      </c>
      <c r="R36" s="84">
        <f>IFERROR(VLOOKUP($F36,GDHI!$B$338:$U$574,GDHI!P$578,FALSE),VLOOKUP($F36,GDHI!$C$3:$U$336,GDHI!O$578,FALSE))</f>
        <v>15257</v>
      </c>
      <c r="S36" s="84">
        <f>IFERROR(VLOOKUP($F36,GDHI!$B$338:$U$574,GDHI!Q$578,FALSE),VLOOKUP($F36,GDHI!$C$3:$U$336,GDHI!P$578,FALSE))</f>
        <v>15649</v>
      </c>
      <c r="T36" s="84">
        <f>IFERROR(VLOOKUP($F36,GDHI!$B$338:$U$574,GDHI!R$578,FALSE),VLOOKUP($F36,GDHI!$C$3:$U$336,GDHI!Q$578,FALSE))</f>
        <v>16410</v>
      </c>
      <c r="U36" s="84">
        <f>IFERROR(VLOOKUP($F36,GDHI!$B$338:$U$574,GDHI!S$578,FALSE),VLOOKUP($F36,GDHI!$C$3:$U$336,GDHI!R$578,FALSE))</f>
        <v>16573</v>
      </c>
      <c r="V36" s="84">
        <f>IFERROR(VLOOKUP($F36,GDHI!$B$338:$U$574,GDHI!T$578,FALSE),VLOOKUP($F36,GDHI!$C$3:$U$336,GDHI!S$578,FALSE))</f>
        <v>16946</v>
      </c>
      <c r="W36" s="84">
        <f>IFERROR(VLOOKUP($F36,GDHI!$B$338:$U$574,GDHI!U$578,FALSE),VLOOKUP($F36,GDHI!$C$3:$U$336,GDHI!T$578,FALSE))</f>
        <v>17502</v>
      </c>
      <c r="X36" s="84">
        <f>IFERROR(VLOOKUP($F36,GDHI!$B$338:$U$574,GDHI!V$578,FALSE),VLOOKUP($F36,GDHI!$C$3:$U$336,GDHI!U$578,FALSE))</f>
        <v>17827</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Lancashire to Rural as a Region</v>
      </c>
      <c r="G39" s="122"/>
      <c r="H39" s="123"/>
      <c r="I39" s="74">
        <f>100*((I36-I37)/I37)</f>
        <v>-18.651211801896732</v>
      </c>
      <c r="J39" s="74">
        <f t="shared" ref="J39:X39" si="6">100*((J36-J37)/J37)</f>
        <v>-18.801627400419505</v>
      </c>
      <c r="K39" s="74">
        <f t="shared" si="6"/>
        <v>-19.4432545298367</v>
      </c>
      <c r="L39" s="74">
        <f t="shared" si="6"/>
        <v>-19.230711195514644</v>
      </c>
      <c r="M39" s="74">
        <f t="shared" si="6"/>
        <v>-19.587978424960731</v>
      </c>
      <c r="N39" s="74">
        <f t="shared" si="6"/>
        <v>-17.642580054453902</v>
      </c>
      <c r="O39" s="74">
        <f t="shared" si="6"/>
        <v>-17.825745496085112</v>
      </c>
      <c r="P39" s="74">
        <f t="shared" si="6"/>
        <v>-17.70808531812381</v>
      </c>
      <c r="Q39" s="74">
        <f t="shared" si="6"/>
        <v>-18.666505917263311</v>
      </c>
      <c r="R39" s="74">
        <f t="shared" si="6"/>
        <v>-19.163674277521732</v>
      </c>
      <c r="S39" s="74">
        <f t="shared" si="6"/>
        <v>-19.318564728801356</v>
      </c>
      <c r="T39" s="74">
        <f t="shared" si="6"/>
        <v>-19.788280723560398</v>
      </c>
      <c r="U39" s="74">
        <f t="shared" si="6"/>
        <v>-19.645689561625687</v>
      </c>
      <c r="V39" s="74">
        <f t="shared" si="6"/>
        <v>-19.171927106963203</v>
      </c>
      <c r="W39" s="74">
        <f t="shared" si="6"/>
        <v>-19.869538533987246</v>
      </c>
      <c r="X39" s="74">
        <f t="shared" si="6"/>
        <v>-19.933100604137056</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Lancashire</v>
      </c>
      <c r="G44" s="88"/>
      <c r="H44" s="89"/>
      <c r="I44" s="76">
        <f>VLOOKUP($F44,'LOW PAID'!$A$9:$N$444,6,FALSE)</f>
        <v>25.7</v>
      </c>
      <c r="J44" s="77">
        <f>VLOOKUP($F44,'LOW PAID'!$P$9:$W$444,6,FALSE)</f>
        <v>26</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Lancashire to Rural as a Region</v>
      </c>
      <c r="G47" s="122"/>
      <c r="H47" s="123"/>
      <c r="I47" s="74">
        <f>(I44-I45)</f>
        <v>0.50612532178688241</v>
      </c>
      <c r="J47" s="74">
        <f>(J44-J45)</f>
        <v>0.31388349096994617</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Lancashire</v>
      </c>
      <c r="G52" s="88"/>
      <c r="H52" s="89"/>
      <c r="I52" s="76">
        <f>VLOOKUP($F52,INACTIVITY!$A$6:$BW$345,6,FALSE)</f>
        <v>24.7</v>
      </c>
      <c r="J52" s="77">
        <f>VLOOKUP($F52,INACTIVITY!$A$6:$BW$345,10,FALSE)</f>
        <v>24.5</v>
      </c>
      <c r="K52" s="77">
        <f>VLOOKUP($F52,INACTIVITY!$A$6:$BW$345,14,FALSE)</f>
        <v>24.6</v>
      </c>
      <c r="L52" s="77">
        <f>VLOOKUP($F52,INACTIVITY!$A$6:$BW$345,18,FALSE)</f>
        <v>23.6</v>
      </c>
      <c r="M52" s="77">
        <f>VLOOKUP($F52,INACTIVITY!$A$6:$BW$345,22,FALSE)</f>
        <v>24.7</v>
      </c>
      <c r="N52" s="77">
        <f>VLOOKUP($F52,INACTIVITY!$A$6:$BW$345,26,FALSE)</f>
        <v>25.4</v>
      </c>
      <c r="O52" s="77">
        <f>VLOOKUP($F52,INACTIVITY!$A$6:$BW$345,30,FALSE)</f>
        <v>22.8</v>
      </c>
      <c r="P52" s="77">
        <f>VLOOKUP($F52,INACTIVITY!$A$6:$BW$345,34,FALSE)</f>
        <v>22.1</v>
      </c>
      <c r="Q52" s="77">
        <f>VLOOKUP($F52,INACTIVITY!$A$6:$BW$345,38,FALSE)</f>
        <v>22.5</v>
      </c>
      <c r="R52" s="77">
        <f>VLOOKUP($F52,INACTIVITY!$A$6:$BW$345,42,FALSE)</f>
        <v>25.6</v>
      </c>
      <c r="S52" s="77">
        <f>VLOOKUP($F52,INACTIVITY!$A$6:$BW$345,46,FALSE)</f>
        <v>25.7</v>
      </c>
      <c r="T52" s="77">
        <f>VLOOKUP($F52,INACTIVITY!$A$6:$BW$345,50,FALSE)</f>
        <v>23.7</v>
      </c>
      <c r="U52" s="77">
        <f>VLOOKUP($F52,INACTIVITY!$A$6:$BW$345,54,FALSE)</f>
        <v>21.7</v>
      </c>
      <c r="V52" s="77">
        <f>VLOOKUP($F52,INACTIVITY!$A$6:$BW$345,58,FALSE)</f>
        <v>20.3</v>
      </c>
      <c r="W52" s="77">
        <f>VLOOKUP($F52,INACTIVITY!$A$6:$BW$345,62,FALSE)</f>
        <v>20.7</v>
      </c>
      <c r="X52" s="77">
        <f>VLOOKUP($F52,INACTIVITY!$A$6:$BW$345,66,FALSE)</f>
        <v>21</v>
      </c>
      <c r="Y52" s="77">
        <f>VLOOKUP($F52,INACTIVITY!$A$6:$BW$345,70,FALSE)</f>
        <v>21.8</v>
      </c>
      <c r="Z52" s="77">
        <f>VLOOKUP($F52,INACTIVITY!$A$6:$BW$345,74,FALSE)</f>
        <v>22.8</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Lancashire to Rural as a Region</v>
      </c>
      <c r="G55" s="122"/>
      <c r="H55" s="123"/>
      <c r="I55" s="74">
        <f>(I52-I53)</f>
        <v>3.304355428389762</v>
      </c>
      <c r="J55" s="74">
        <f t="shared" ref="J55:Z55" si="10">(J52-J53)</f>
        <v>3.4914772727272734</v>
      </c>
      <c r="K55" s="74">
        <f t="shared" si="10"/>
        <v>3.7375346065412245</v>
      </c>
      <c r="L55" s="74">
        <f t="shared" si="10"/>
        <v>2.2859346684633621</v>
      </c>
      <c r="M55" s="74">
        <f t="shared" si="10"/>
        <v>3.8649976891079945</v>
      </c>
      <c r="N55" s="74">
        <f t="shared" si="10"/>
        <v>4.4668562420795581</v>
      </c>
      <c r="O55" s="74">
        <f t="shared" si="10"/>
        <v>1.1080628724948269</v>
      </c>
      <c r="P55" s="74">
        <f t="shared" si="10"/>
        <v>0.60575421924655259</v>
      </c>
      <c r="Q55" s="74">
        <f t="shared" si="10"/>
        <v>1.3174512055109062</v>
      </c>
      <c r="R55" s="74">
        <f t="shared" si="10"/>
        <v>4.8254069025612303</v>
      </c>
      <c r="S55" s="74">
        <f t="shared" si="10"/>
        <v>5.4267895440275993</v>
      </c>
      <c r="T55" s="74">
        <f t="shared" si="10"/>
        <v>4.0038053165930414</v>
      </c>
      <c r="U55" s="74">
        <f t="shared" si="10"/>
        <v>1.8475706529305285</v>
      </c>
      <c r="V55" s="74">
        <f t="shared" si="10"/>
        <v>1.0467226657196242</v>
      </c>
      <c r="W55" s="74">
        <f t="shared" si="10"/>
        <v>1.5230439908171505</v>
      </c>
      <c r="X55" s="74">
        <f t="shared" si="10"/>
        <v>2.1479350506350698</v>
      </c>
      <c r="Y55" s="74">
        <f t="shared" si="10"/>
        <v>2.0274172781285387</v>
      </c>
      <c r="Z55" s="74">
        <f t="shared" si="10"/>
        <v>1.7148202243699302</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Lancashire</v>
      </c>
      <c r="G60" s="88"/>
      <c r="H60" s="89"/>
      <c r="I60" s="76">
        <f>VLOOKUP($F60,DISABILITY!$A$718:$I$1052,DISABILITY!B$1053,FALSE)</f>
        <v>37.299999999999997</v>
      </c>
      <c r="J60" s="77">
        <f>VLOOKUP($F60,DISABILITY!$A$718:$I$1052,DISABILITY!C$1053,FALSE)</f>
        <v>33.999999999999993</v>
      </c>
      <c r="K60" s="77">
        <f>VLOOKUP($F60,DISABILITY!$A$718:$I$1052,DISABILITY!D$1053,FALSE)</f>
        <v>33.300000000000004</v>
      </c>
      <c r="L60" s="77">
        <f>VLOOKUP($F60,DISABILITY!$A$718:$I$1052,DISABILITY!E$1053,FALSE)</f>
        <v>24.399999999999991</v>
      </c>
      <c r="M60" s="77">
        <f>VLOOKUP($F60,DISABILITY!$A$718:$I$1052,DISABILITY!F$1053,FALSE)</f>
        <v>28.5</v>
      </c>
      <c r="N60" s="77">
        <f>VLOOKUP($F60,DISABILITY!$A$718:$I$1052,DISABILITY!G$1053,FALSE)</f>
        <v>28.900000000000006</v>
      </c>
      <c r="O60" s="77">
        <f>VLOOKUP($F60,DISABILITY!$A$718:$I$1052,DISABILITY!H$1053,FALSE)</f>
        <v>28.200000000000003</v>
      </c>
      <c r="P60" s="77">
        <f>VLOOKUP($F60,DISABILITY!$A$718:$I$1052,DISABILITY!I$1053,FALSE)</f>
        <v>32.700000000000003</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Lancashire to Rural as a Region</v>
      </c>
      <c r="G63" s="122"/>
      <c r="H63" s="123"/>
      <c r="I63" s="74">
        <f>(I60-I61)</f>
        <v>9.8798434593527489</v>
      </c>
      <c r="J63" s="74">
        <f t="shared" ref="J63:P63" si="12">(J60-J61)</f>
        <v>6.6809555929488056</v>
      </c>
      <c r="K63" s="74">
        <f t="shared" si="12"/>
        <v>5.1808716385017988</v>
      </c>
      <c r="L63" s="74">
        <f t="shared" si="12"/>
        <v>-1.5909345389966845</v>
      </c>
      <c r="M63" s="74">
        <f t="shared" si="12"/>
        <v>3.024774181333882</v>
      </c>
      <c r="N63" s="74">
        <f t="shared" si="12"/>
        <v>3.3687523145580229</v>
      </c>
      <c r="O63" s="74">
        <f t="shared" si="12"/>
        <v>4.4027777120030578</v>
      </c>
      <c r="P63" s="74">
        <f t="shared" si="12"/>
        <v>7.345822069657828</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Lancashire</v>
      </c>
      <c r="G68" s="88"/>
      <c r="H68" s="89"/>
      <c r="I68" s="76">
        <f>VLOOKUP($F68,'WORKLESS HOUSEHOLDS'!$DW$4:$EC$397,7,FALSE)</f>
        <v>14.040269871204384</v>
      </c>
      <c r="J68" s="77">
        <f>VLOOKUP($F68,'WORKLESS HOUSEHOLDS'!$DN$4:$DT$397,7,FALSE)</f>
        <v>14.550364693647349</v>
      </c>
      <c r="K68" s="77">
        <f>VLOOKUP($F68,'WORKLESS HOUSEHOLDS'!$DE$4:$DK$397,7,FALSE)</f>
        <v>13.385752641452694</v>
      </c>
      <c r="L68" s="77">
        <f>VLOOKUP($F68,'WORKLESS HOUSEHOLDS'!$CV$4:$DB$397,7,FALSE)</f>
        <v>13.155754708716138</v>
      </c>
      <c r="M68" s="77">
        <f>VLOOKUP($F68,'WORKLESS HOUSEHOLDS'!$CM$4:$CS$397,7,FALSE)</f>
        <v>12.951480409426219</v>
      </c>
      <c r="N68" s="77">
        <f>VLOOKUP($F68,'WORKLESS HOUSEHOLDS'!$CD$4:$CJ$397,7,FALSE)</f>
        <v>11.180766280969689</v>
      </c>
      <c r="O68" s="77">
        <f>VLOOKUP($F68,'WORKLESS HOUSEHOLDS'!$BU$4:$CA$397,7,FALSE)</f>
        <v>13.071358899823268</v>
      </c>
      <c r="P68" s="77">
        <f>VLOOKUP($F68,'WORKLESS HOUSEHOLDS'!$BL$4:$BR$397,7,FALSE)</f>
        <v>17.622637288893863</v>
      </c>
      <c r="Q68" s="77">
        <f>VLOOKUP($F68,'WORKLESS HOUSEHOLDS'!$BC$4:$BI$397,7,FALSE)</f>
        <v>15.243762326944065</v>
      </c>
      <c r="R68" s="77">
        <f>VLOOKUP($F68,'WORKLESS HOUSEHOLDS'!$AT$4:$AZ$397,7,FALSE)</f>
        <v>10.854249033805695</v>
      </c>
      <c r="S68" s="77">
        <f>VLOOKUP($F68,'WORKLESS HOUSEHOLDS'!$AK$4:$AQ$397,7,FALSE)</f>
        <v>11.517344591123321</v>
      </c>
      <c r="T68" s="77">
        <f>VLOOKUP($F68,'WORKLESS HOUSEHOLDS'!$AB$4:$AH$397,7,FALSE)</f>
        <v>9.0193503306435669</v>
      </c>
      <c r="U68" s="77">
        <f>VLOOKUP($F68,'WORKLESS HOUSEHOLDS'!$S$4:$Y$397,7,FALSE)</f>
        <v>7.8416700487012996</v>
      </c>
      <c r="V68" s="77">
        <f>VLOOKUP($F68,'WORKLESS HOUSEHOLDS'!$J$4:$P$397,7,FALSE)</f>
        <v>9.9580907022862846</v>
      </c>
      <c r="W68" s="77">
        <f>VLOOKUP($F68,'WORKLESS HOUSEHOLDS'!$B$4:$H$397,7,FALSE)</f>
        <v>9.6643444661065807</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Lancashire to Rural as a Region</v>
      </c>
      <c r="G71" s="122"/>
      <c r="H71" s="123"/>
      <c r="I71" s="74">
        <f>(I68-I69)</f>
        <v>4.0283240086176928</v>
      </c>
      <c r="J71" s="74">
        <f t="shared" ref="J71:W71" si="14">(J68-J69)</f>
        <v>3.6392098561723252</v>
      </c>
      <c r="K71" s="74">
        <f t="shared" si="14"/>
        <v>3.0925069122968498</v>
      </c>
      <c r="L71" s="74">
        <f t="shared" si="14"/>
        <v>2.1897480473864057</v>
      </c>
      <c r="M71" s="74">
        <f t="shared" si="14"/>
        <v>1.257701228237746</v>
      </c>
      <c r="N71" s="74">
        <f t="shared" si="14"/>
        <v>-0.72033339828569254</v>
      </c>
      <c r="O71" s="74">
        <f t="shared" si="14"/>
        <v>2.0361056520807566</v>
      </c>
      <c r="P71" s="74">
        <f t="shared" si="14"/>
        <v>7.9311394031260249</v>
      </c>
      <c r="Q71" s="74">
        <f t="shared" si="14"/>
        <v>4.4385840665456531</v>
      </c>
      <c r="R71" s="74">
        <f t="shared" si="14"/>
        <v>0.1481527100761415</v>
      </c>
      <c r="S71" s="74">
        <f t="shared" si="14"/>
        <v>1.3645997629744393</v>
      </c>
      <c r="T71" s="74">
        <f t="shared" si="14"/>
        <v>-0.88431786398918355</v>
      </c>
      <c r="U71" s="74">
        <f t="shared" si="14"/>
        <v>-2.9203801159781761</v>
      </c>
      <c r="V71" s="74">
        <f t="shared" si="14"/>
        <v>1.9222225746636568E-2</v>
      </c>
      <c r="W71" s="74">
        <f t="shared" si="14"/>
        <v>-0.68835695707761246</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Lancashire</v>
      </c>
      <c r="G76" s="88"/>
      <c r="H76" s="89"/>
      <c r="I76" s="76">
        <f>VLOOKUP($F76,'SKILLED EMPLOYMENT'!$A$1506:$BW$1841,6,FALSE)</f>
        <v>51.000000000000007</v>
      </c>
      <c r="J76" s="77">
        <f>VLOOKUP($F76,'SKILLED EMPLOYMENT'!$A$1506:$BW$1841,10,FALSE)</f>
        <v>51.3</v>
      </c>
      <c r="K76" s="77">
        <f>VLOOKUP($F76,'SKILLED EMPLOYMENT'!$A$1506:$BW$1841,14,FALSE)</f>
        <v>49.3</v>
      </c>
      <c r="L76" s="77">
        <f>VLOOKUP($F76,'SKILLED EMPLOYMENT'!$A$1506:$BW$1841,18,FALSE)</f>
        <v>50.599999999999994</v>
      </c>
      <c r="M76" s="77">
        <f>VLOOKUP($F76,'SKILLED EMPLOYMENT'!$A$1506:$BW$1841,22,FALSE)</f>
        <v>51.800000000000004</v>
      </c>
      <c r="N76" s="77">
        <f>VLOOKUP($F76,'SKILLED EMPLOYMENT'!$A$1506:$BW$1841,26,FALSE)</f>
        <v>52</v>
      </c>
      <c r="O76" s="77">
        <f>VLOOKUP($F76,'SKILLED EMPLOYMENT'!$A$1506:$BW$1841,30,FALSE)</f>
        <v>50.900000000000006</v>
      </c>
      <c r="P76" s="77">
        <f>VLOOKUP($F76,'SKILLED EMPLOYMENT'!$A$1506:$BW$1841,34,FALSE)</f>
        <v>49.2</v>
      </c>
      <c r="Q76" s="77">
        <f>VLOOKUP($F76,'SKILLED EMPLOYMENT'!$A$1506:$BW$1841,38,FALSE)</f>
        <v>51.300000000000004</v>
      </c>
      <c r="R76" s="77">
        <f>VLOOKUP($F76,'SKILLED EMPLOYMENT'!$A$1506:$BW$1841,42,FALSE)</f>
        <v>49.4</v>
      </c>
      <c r="S76" s="77">
        <f>VLOOKUP($F76,'SKILLED EMPLOYMENT'!$A$1506:$BW$1841,46,FALSE)</f>
        <v>52.900000000000006</v>
      </c>
      <c r="T76" s="77">
        <f>VLOOKUP($F76,'SKILLED EMPLOYMENT'!$A$1506:$BW$1841,50,FALSE)</f>
        <v>51.4</v>
      </c>
      <c r="U76" s="77">
        <f>VLOOKUP($F76,'SKILLED EMPLOYMENT'!$A$1506:$BW$1841,54,FALSE)</f>
        <v>54</v>
      </c>
      <c r="V76" s="77">
        <f>VLOOKUP($F76,'SKILLED EMPLOYMENT'!$A$1506:$BW$1841,58,FALSE)</f>
        <v>50.3</v>
      </c>
      <c r="W76" s="77">
        <f>VLOOKUP($F76,'SKILLED EMPLOYMENT'!$A$1506:$BW$1841,62,FALSE)</f>
        <v>51.8</v>
      </c>
      <c r="X76" s="77">
        <f>VLOOKUP($F76,'SKILLED EMPLOYMENT'!$A$1506:$BW$1841,66,FALSE)</f>
        <v>51.7</v>
      </c>
      <c r="Y76" s="77">
        <f>VLOOKUP($F76,'SKILLED EMPLOYMENT'!$A$1506:$BW$1841,70,FALSE)</f>
        <v>55</v>
      </c>
      <c r="Z76" s="77">
        <f>VLOOKUP($F76,'SKILLED EMPLOYMENT'!$A$1506:$BW$1841,74,FALSE)</f>
        <v>54.5</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Lancashire to Rural as a Region</v>
      </c>
      <c r="G79" s="122"/>
      <c r="H79" s="123"/>
      <c r="I79" s="74">
        <f>(I76-I77)</f>
        <v>-1.6999999999999957</v>
      </c>
      <c r="J79" s="74">
        <f t="shared" ref="J79:Z79" si="17">(J76-J77)</f>
        <v>-1.6000000000000014</v>
      </c>
      <c r="K79" s="74">
        <f t="shared" si="17"/>
        <v>-4.2000000000000028</v>
      </c>
      <c r="L79" s="74">
        <f t="shared" si="17"/>
        <v>-3.4000000000000057</v>
      </c>
      <c r="M79" s="74">
        <f t="shared" si="17"/>
        <v>-2.2999999999999972</v>
      </c>
      <c r="N79" s="74">
        <f t="shared" si="17"/>
        <v>-2.3999999999999986</v>
      </c>
      <c r="O79" s="74">
        <f t="shared" si="17"/>
        <v>-4.4999999999999929</v>
      </c>
      <c r="P79" s="74">
        <f t="shared" si="17"/>
        <v>-6.3999999999999986</v>
      </c>
      <c r="Q79" s="74">
        <f t="shared" si="17"/>
        <v>-4.0999999999999943</v>
      </c>
      <c r="R79" s="74">
        <f t="shared" si="17"/>
        <v>-6.8000000000000043</v>
      </c>
      <c r="S79" s="74">
        <f t="shared" si="17"/>
        <v>-3.2999999999999972</v>
      </c>
      <c r="T79" s="74">
        <f t="shared" si="17"/>
        <v>-5.3999999999999986</v>
      </c>
      <c r="U79" s="74">
        <f t="shared" si="17"/>
        <v>-2.6000000000000014</v>
      </c>
      <c r="V79" s="74">
        <f t="shared" si="17"/>
        <v>-6.8000000000000043</v>
      </c>
      <c r="W79" s="74">
        <f t="shared" si="17"/>
        <v>-6</v>
      </c>
      <c r="X79" s="74">
        <f t="shared" si="17"/>
        <v>-7.0999999999999943</v>
      </c>
      <c r="Y79" s="74">
        <f t="shared" si="17"/>
        <v>-3.7000000000000028</v>
      </c>
      <c r="Z79" s="74">
        <f t="shared" si="17"/>
        <v>-3.8999999999999986</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lVgY7/La+AgQHzuaV994UOquspjC+N1O/Bz0JLZzXVljO57YpiLhe+cBMWYH56tnmr49h6u+syS6yWeiOKNE6w==" saltValue="gdcZFo1JWbARCqoeO4hNuQ=="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2022-06-29T15:04:43Z</cp:lastPrinted>
  <dcterms:created xsi:type="dcterms:W3CDTF">2022-05-30T09:14:22Z</dcterms:created>
  <dcterms:modified xsi:type="dcterms:W3CDTF">2022-08-02T11:23:52Z</dcterms:modified>
</cp:coreProperties>
</file>