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9CC29C89-B16F-4C0F-A87C-34BBF0B21919}" xr6:coauthVersionLast="47" xr6:coauthVersionMax="47" xr10:uidLastSave="{D58DB90F-F9C9-4245-8956-3E9E342EA7BC}"/>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<sst xmlns="http://schemas.openxmlformats.org/spreadsheetml/2006/main" count="32859" uniqueCount="1676">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</sst>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Lincolnshire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21.83</c:v>
                </c:pt>
                <c:pt idx="1">
                  <c:v>20.71</c:v>
                </c:pt>
                <c:pt idx="2">
                  <c:v>21.97</c:v>
                </c:pt>
                <c:pt idx="3">
                  <c:v>21.95</c:v>
                </c:pt>
                <c:pt idx="4">
                  <c:v>23.15</c:v>
                </c:pt>
                <c:pt idx="5">
                  <c:v>23.33</c:v>
                </c:pt>
                <c:pt idx="6">
                  <c:v>23.67</c:v>
                </c:pt>
                <c:pt idx="7">
                  <c:v>23.07</c:v>
                </c:pt>
                <c:pt idx="8">
                  <c:v>24.93</c:v>
                </c:pt>
                <c:pt idx="9">
                  <c:v>26.6</c:v>
                </c:pt>
                <c:pt idx="10">
                  <c:v>27.03</c:v>
                </c:pt>
                <c:pt idx="11">
                  <c:v>26.59</c:v>
                </c:pt>
                <c:pt idx="12">
                  <c:v>26.5</c:v>
                </c:pt>
                <c:pt idx="13">
                  <c:v>27.5</c:v>
                </c:pt>
                <c:pt idx="14">
                  <c:v>29.06</c:v>
                </c:pt>
                <c:pt idx="15">
                  <c:v>29.82</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Lincolnshire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402.5</c:v>
                </c:pt>
                <c:pt idx="1">
                  <c:v>417.9</c:v>
                </c:pt>
                <c:pt idx="2">
                  <c:v>440</c:v>
                </c:pt>
                <c:pt idx="3">
                  <c:v>420.7</c:v>
                </c:pt>
                <c:pt idx="4">
                  <c:v>424.8</c:v>
                </c:pt>
                <c:pt idx="5">
                  <c:v>438.8</c:v>
                </c:pt>
                <c:pt idx="6">
                  <c:v>454.9</c:v>
                </c:pt>
                <c:pt idx="7">
                  <c:v>448.3</c:v>
                </c:pt>
                <c:pt idx="8">
                  <c:v>450.1</c:v>
                </c:pt>
                <c:pt idx="9">
                  <c:v>468.5</c:v>
                </c:pt>
                <c:pt idx="10">
                  <c:v>475.1</c:v>
                </c:pt>
                <c:pt idx="11">
                  <c:v>509</c:v>
                </c:pt>
                <c:pt idx="12">
                  <c:v>528.9</c:v>
                </c:pt>
                <c:pt idx="13">
                  <c:v>544.9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72.8</c:v>
                </c:pt>
                <c:pt idx="1">
                  <c:v>73.8</c:v>
                </c:pt>
                <c:pt idx="2">
                  <c:v>74.900000000000006</c:v>
                </c:pt>
                <c:pt idx="3">
                  <c:v>73.8</c:v>
                </c:pt>
                <c:pt idx="4">
                  <c:v>74.2</c:v>
                </c:pt>
                <c:pt idx="5">
                  <c:v>73.2</c:v>
                </c:pt>
                <c:pt idx="6">
                  <c:v>73.400000000000006</c:v>
                </c:pt>
                <c:pt idx="7">
                  <c:v>72.8</c:v>
                </c:pt>
                <c:pt idx="8">
                  <c:v>70.599999999999994</c:v>
                </c:pt>
                <c:pt idx="9">
                  <c:v>73.2</c:v>
                </c:pt>
                <c:pt idx="10">
                  <c:v>74.900000000000006</c:v>
                </c:pt>
                <c:pt idx="11">
                  <c:v>74.3</c:v>
                </c:pt>
                <c:pt idx="12">
                  <c:v>73.400000000000006</c:v>
                </c:pt>
                <c:pt idx="13">
                  <c:v>74.900000000000006</c:v>
                </c:pt>
                <c:pt idx="14">
                  <c:v>75.7</c:v>
                </c:pt>
                <c:pt idx="15">
                  <c:v>76.400000000000006</c:v>
                </c:pt>
                <c:pt idx="16">
                  <c:v>71.3</c:v>
                </c:pt>
                <c:pt idx="17">
                  <c:v>73.7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Lincolnshire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12610</c:v>
                </c:pt>
                <c:pt idx="1">
                  <c:v>13160</c:v>
                </c:pt>
                <c:pt idx="2">
                  <c:v>13394</c:v>
                </c:pt>
                <c:pt idx="3">
                  <c:v>14179</c:v>
                </c:pt>
                <c:pt idx="4">
                  <c:v>14514</c:v>
                </c:pt>
                <c:pt idx="5">
                  <c:v>14778</c:v>
                </c:pt>
                <c:pt idx="6">
                  <c:v>15050</c:v>
                </c:pt>
                <c:pt idx="7">
                  <c:v>15470</c:v>
                </c:pt>
                <c:pt idx="8">
                  <c:v>15919</c:v>
                </c:pt>
                <c:pt idx="9">
                  <c:v>16213</c:v>
                </c:pt>
                <c:pt idx="10">
                  <c:v>16656</c:v>
                </c:pt>
                <c:pt idx="11">
                  <c:v>17215</c:v>
                </c:pt>
                <c:pt idx="12">
                  <c:v>17230</c:v>
                </c:pt>
                <c:pt idx="13">
                  <c:v>17651</c:v>
                </c:pt>
                <c:pt idx="14">
                  <c:v>18322</c:v>
                </c:pt>
                <c:pt idx="15">
                  <c:v>18783</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Lincolnshire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28.5</c:v>
                </c:pt>
                <c:pt idx="1">
                  <c:v>31.7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24.1</c:v>
                </c:pt>
                <c:pt idx="1">
                  <c:v>23.1</c:v>
                </c:pt>
                <c:pt idx="2">
                  <c:v>21.4</c:v>
                </c:pt>
                <c:pt idx="3">
                  <c:v>22.2</c:v>
                </c:pt>
                <c:pt idx="4">
                  <c:v>21.3</c:v>
                </c:pt>
                <c:pt idx="5">
                  <c:v>22</c:v>
                </c:pt>
                <c:pt idx="6">
                  <c:v>22.1</c:v>
                </c:pt>
                <c:pt idx="7">
                  <c:v>21.8</c:v>
                </c:pt>
                <c:pt idx="8">
                  <c:v>23</c:v>
                </c:pt>
                <c:pt idx="9">
                  <c:v>20.9</c:v>
                </c:pt>
                <c:pt idx="10">
                  <c:v>21.7</c:v>
                </c:pt>
                <c:pt idx="11">
                  <c:v>21.2</c:v>
                </c:pt>
                <c:pt idx="12">
                  <c:v>23.5</c:v>
                </c:pt>
                <c:pt idx="13">
                  <c:v>21.5</c:v>
                </c:pt>
                <c:pt idx="14">
                  <c:v>20.5</c:v>
                </c:pt>
                <c:pt idx="15">
                  <c:v>20.8</c:v>
                </c:pt>
                <c:pt idx="16">
                  <c:v>24.2</c:v>
                </c:pt>
                <c:pt idx="17">
                  <c:v>23.4</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29.1</c:v>
                </c:pt>
                <c:pt idx="1">
                  <c:v>29.400000000000006</c:v>
                </c:pt>
                <c:pt idx="2">
                  <c:v>31.799999999999997</c:v>
                </c:pt>
                <c:pt idx="3">
                  <c:v>31.6</c:v>
                </c:pt>
                <c:pt idx="4">
                  <c:v>26.599999999999994</c:v>
                </c:pt>
                <c:pt idx="5">
                  <c:v>25.5</c:v>
                </c:pt>
                <c:pt idx="6">
                  <c:v>28.800000000000004</c:v>
                </c:pt>
                <c:pt idx="7">
                  <c:v>28.799999999999997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9.1186261417378685</c:v>
                </c:pt>
                <c:pt idx="1">
                  <c:v>12.036719079129899</c:v>
                </c:pt>
                <c:pt idx="2">
                  <c:v>7.6928844540941093</c:v>
                </c:pt>
                <c:pt idx="3">
                  <c:v>10.175342561450627</c:v>
                </c:pt>
                <c:pt idx="4">
                  <c:v>10.423344680679699</c:v>
                </c:pt>
                <c:pt idx="5">
                  <c:v>12.959614695200836</c:v>
                </c:pt>
                <c:pt idx="6">
                  <c:v>10.144828424667942</c:v>
                </c:pt>
                <c:pt idx="7">
                  <c:v>13.658698696797778</c:v>
                </c:pt>
                <c:pt idx="8">
                  <c:v>8.1335473300565084</c:v>
                </c:pt>
                <c:pt idx="9">
                  <c:v>11.802491076404054</c:v>
                </c:pt>
                <c:pt idx="10">
                  <c:v>17.480195436649115</c:v>
                </c:pt>
                <c:pt idx="11">
                  <c:v>10.914747345825839</c:v>
                </c:pt>
                <c:pt idx="12">
                  <c:v>8.6728345361654782</c:v>
                </c:pt>
                <c:pt idx="13">
                  <c:v>11.609741796326931</c:v>
                </c:pt>
                <c:pt idx="14">
                  <c:v>16.81961316737868</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48.199999999999996</c:v>
                </c:pt>
                <c:pt idx="1">
                  <c:v>48.099999999999994</c:v>
                </c:pt>
                <c:pt idx="2">
                  <c:v>46.5</c:v>
                </c:pt>
                <c:pt idx="3">
                  <c:v>47.5</c:v>
                </c:pt>
                <c:pt idx="4">
                  <c:v>47.4</c:v>
                </c:pt>
                <c:pt idx="5">
                  <c:v>50.3</c:v>
                </c:pt>
                <c:pt idx="6">
                  <c:v>50.7</c:v>
                </c:pt>
                <c:pt idx="7">
                  <c:v>50.7</c:v>
                </c:pt>
                <c:pt idx="8">
                  <c:v>49.300000000000004</c:v>
                </c:pt>
                <c:pt idx="9">
                  <c:v>48.900000000000006</c:v>
                </c:pt>
                <c:pt idx="10">
                  <c:v>46</c:v>
                </c:pt>
                <c:pt idx="11">
                  <c:v>46.2</c:v>
                </c:pt>
                <c:pt idx="12">
                  <c:v>48.2</c:v>
                </c:pt>
                <c:pt idx="13">
                  <c:v>52.9</c:v>
                </c:pt>
                <c:pt idx="14">
                  <c:v>52.2</c:v>
                </c:pt>
                <c:pt idx="15">
                  <c:v>51</c:v>
                </c:pt>
                <c:pt idx="16">
                  <c:v>55.5</c:v>
                </c:pt>
                <c:pt idx="17">
                  <c:v>53.800000000000004</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99060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610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Lincolnshire from 2004 to 2019 sits between that of 'Rural as a Region' and England, but it then drops below both rural and England's level in 2020 and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Lincolnshire,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Lincolnshire was greater than both the rural and England situations in 2017 and 2018 with a widening gap.</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Lincolnshire's economic inactivity rate had from 2004 to 2013 generally been in line with the rural situation, from 2014 to 2019 it moved to be in line with the England situation and in 2020 it moved above both the rural and England positions.</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Lincolnshire has been consistently in line with or above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Lincolnshire has been less stable and has in certain years been greater and in other years lower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Lincolnshire has a consistently lower proportion of employed people in skilled employment than seen for 'Rural as a Region' or England.</a:t>
          </a:r>
          <a:endParaRPr lang="en-GB" sz="1100">
            <a:latin typeface="Avenir Next LT Pro" panose="020B0504020202020204" pitchFamily="34" charset="0"/>
          </a:endParaRPr>
        </a:p>
      </xdr:txBody>
    </xdr:sp>
    <xdr:clientData/>
  </xdr:twoCellAnchor>
  <xdr:twoCellAnchor>
    <xdr:from>
      <xdr:col>0</xdr:col>
      <xdr:colOff>579120</xdr:colOff>
      <xdr:row>12</xdr:row>
      <xdr:rowOff>480060</xdr:rowOff>
    </xdr:from>
    <xdr:to>
      <xdr:col>1</xdr:col>
      <xdr:colOff>2560320</xdr:colOff>
      <xdr:row>13</xdr:row>
      <xdr:rowOff>632460</xdr:rowOff>
    </xdr:to>
    <xdr:sp macro="" textlink="">
      <xdr:nvSpPr>
        <xdr:cNvPr id="20" name="TextBox 19">
          <a:extLst>
            <a:ext uri="{FF2B5EF4-FFF2-40B4-BE49-F238E27FC236}">
              <a16:creationId xmlns:a16="http://schemas.microsoft.com/office/drawing/2014/main" id="{42C84C95-434B-42B9-9DBA-3D61444D3BFE}"/>
            </a:ext>
          </a:extLst>
        </xdr:cNvPr>
        <xdr:cNvSpPr txBox="1"/>
      </xdr:nvSpPr>
      <xdr:spPr>
        <a:xfrm>
          <a:off x="579120" y="34671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Lincolnshire is from 2004 to 2019 below that of 'Rural as a Region', however a greater rate of overall increase in this period sees the gap narrow.</a:t>
          </a:r>
          <a:endParaRPr lang="en-GB" sz="1100">
            <a:latin typeface="Avenir Next LT Pro" panose="020B0504020202020204" pitchFamily="34" charset="0"/>
          </a:endParaRPr>
        </a:p>
      </xdr:txBody>
    </xdr:sp>
    <xdr:clientData/>
  </xdr:twoCellAnchor>
  <xdr:twoCellAnchor>
    <xdr:from>
      <xdr:col>0</xdr:col>
      <xdr:colOff>601980</xdr:colOff>
      <xdr:row>20</xdr:row>
      <xdr:rowOff>571500</xdr:rowOff>
    </xdr:from>
    <xdr:to>
      <xdr:col>1</xdr:col>
      <xdr:colOff>2583180</xdr:colOff>
      <xdr:row>22</xdr:row>
      <xdr:rowOff>99060</xdr:rowOff>
    </xdr:to>
    <xdr:sp macro="" textlink="">
      <xdr:nvSpPr>
        <xdr:cNvPr id="21" name="TextBox 20">
          <a:extLst>
            <a:ext uri="{FF2B5EF4-FFF2-40B4-BE49-F238E27FC236}">
              <a16:creationId xmlns:a16="http://schemas.microsoft.com/office/drawing/2014/main" id="{E5233F65-4755-48C4-91E2-7E8EC0CB811F}"/>
            </a:ext>
          </a:extLst>
        </xdr:cNvPr>
        <xdr:cNvSpPr txBox="1"/>
      </xdr:nvSpPr>
      <xdr:spPr>
        <a:xfrm>
          <a:off x="601980" y="74980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Lincolnshire is from 2008 to 2021 just below that seen for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120</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Lincolnshire</v>
      </c>
      <c r="G12" s="88" t="str">
        <f>IFERROR(VLOOKUP(F12,GVA!B244:B552,1,FALSE),VLOOKUP(F12,GVA!B6:C230,2,FALSE))</f>
        <v/>
      </c>
      <c r="H12" s="89" t="str">
        <f>IF(F12=G12,"",G12)</f>
        <v/>
      </c>
      <c r="I12" s="76">
        <f>IFERROR(VLOOKUP($F12,GVA!$B$7:$S$230,GVA!D$3,FALSE),VLOOKUP($F12,GVA!$B$244:$T$554,GVA!E$3,FALSE))</f>
        <v>21.83</v>
      </c>
      <c r="J12" s="77">
        <f>IFERROR(VLOOKUP($F12,GVA!$B$7:$S$230,GVA!E$3,FALSE),VLOOKUP($F12,GVA!$B$244:$T$554,GVA!F$3,FALSE))</f>
        <v>20.71</v>
      </c>
      <c r="K12" s="77">
        <f>IFERROR(VLOOKUP($F12,GVA!$B$7:$S$230,GVA!F$3,FALSE),VLOOKUP($F12,GVA!$B$244:$T$554,GVA!G$3,FALSE))</f>
        <v>21.97</v>
      </c>
      <c r="L12" s="77">
        <f>IFERROR(VLOOKUP($F12,GVA!$B$7:$S$230,GVA!G$3,FALSE),VLOOKUP($F12,GVA!$B$244:$T$554,GVA!H$3,FALSE))</f>
        <v>21.95</v>
      </c>
      <c r="M12" s="77">
        <f>IFERROR(VLOOKUP($F12,GVA!$B$7:$S$230,GVA!H$3,FALSE),VLOOKUP($F12,GVA!$B$244:$T$554,GVA!I$3,FALSE))</f>
        <v>23.15</v>
      </c>
      <c r="N12" s="77">
        <f>IFERROR(VLOOKUP($F12,GVA!$B$7:$S$230,GVA!I$3,FALSE),VLOOKUP($F12,GVA!$B$244:$T$554,GVA!J$3,FALSE))</f>
        <v>23.33</v>
      </c>
      <c r="O12" s="77">
        <f>IFERROR(VLOOKUP($F12,GVA!$B$7:$S$230,GVA!J$3,FALSE),VLOOKUP($F12,GVA!$B$244:$T$554,GVA!K$3,FALSE))</f>
        <v>23.67</v>
      </c>
      <c r="P12" s="77">
        <f>IFERROR(VLOOKUP($F12,GVA!$B$7:$S$230,GVA!K$3,FALSE),VLOOKUP($F12,GVA!$B$244:$T$554,GVA!L$3,FALSE))</f>
        <v>23.07</v>
      </c>
      <c r="Q12" s="77">
        <f>IFERROR(VLOOKUP($F12,GVA!$B$7:$S$230,GVA!L$3,FALSE),VLOOKUP($F12,GVA!$B$244:$T$554,GVA!M$3,FALSE))</f>
        <v>24.93</v>
      </c>
      <c r="R12" s="77">
        <f>IFERROR(VLOOKUP($F12,GVA!$B$7:$S$230,GVA!M$3,FALSE),VLOOKUP($F12,GVA!$B$244:$T$554,GVA!N$3,FALSE))</f>
        <v>26.6</v>
      </c>
      <c r="S12" s="77">
        <f>IFERROR(VLOOKUP($F12,GVA!$B$7:$S$230,GVA!N$3,FALSE),VLOOKUP($F12,GVA!$B$244:$T$554,GVA!O$3,FALSE))</f>
        <v>27.03</v>
      </c>
      <c r="T12" s="77">
        <f>IFERROR(VLOOKUP($F12,GVA!$B$7:$S$230,GVA!O$3,FALSE),VLOOKUP($F12,GVA!$B$244:$T$554,GVA!P$3,FALSE))</f>
        <v>26.59</v>
      </c>
      <c r="U12" s="77">
        <f>IFERROR(VLOOKUP($F12,GVA!$B$7:$S$230,GVA!P$3,FALSE),VLOOKUP($F12,GVA!$B$244:$T$554,GVA!Q$3,FALSE))</f>
        <v>26.5</v>
      </c>
      <c r="V12" s="77">
        <f>IFERROR(VLOOKUP($F12,GVA!$B$7:$S$230,GVA!Q$3,FALSE),VLOOKUP($F12,GVA!$B$244:$T$554,GVA!R$3,FALSE))</f>
        <v>27.5</v>
      </c>
      <c r="W12" s="77">
        <f>IFERROR(VLOOKUP($F12,GVA!$B$7:$S$230,GVA!R$3,FALSE),VLOOKUP($F12,GVA!$B$244:$T$554,GVA!S$3,FALSE))</f>
        <v>29.06</v>
      </c>
      <c r="X12" s="77">
        <f>IFERROR(VLOOKUP($F12,GVA!$B$7:$S$230,GVA!S$3,FALSE),VLOOKUP($F12,GVA!$B$244:$T$554,GVA!T$3,FALSE))</f>
        <v>29.82</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Lincolnshire to Rural as a Region</v>
      </c>
      <c r="G15" s="122"/>
      <c r="H15" s="123"/>
      <c r="I15" s="74">
        <f>100*((I12-I13)/I13)</f>
        <v>-7.2647000814212452</v>
      </c>
      <c r="J15" s="74">
        <f t="shared" ref="J15:X15" si="0">100*((J12-J13)/J13)</f>
        <v>-11.777592956975068</v>
      </c>
      <c r="K15" s="74">
        <f t="shared" si="0"/>
        <v>-9.6030917987980171</v>
      </c>
      <c r="L15" s="74">
        <f t="shared" si="0"/>
        <v>-11.629378271122127</v>
      </c>
      <c r="M15" s="74">
        <f t="shared" si="0"/>
        <v>-8.3699693247197438</v>
      </c>
      <c r="N15" s="74">
        <f t="shared" si="0"/>
        <v>-8.4118875922438185</v>
      </c>
      <c r="O15" s="74">
        <f t="shared" si="0"/>
        <v>-8.2206640601558956</v>
      </c>
      <c r="P15" s="74">
        <f t="shared" si="0"/>
        <v>-11.861261580864781</v>
      </c>
      <c r="Q15" s="74">
        <f t="shared" si="0"/>
        <v>-6.6666666666666794</v>
      </c>
      <c r="R15" s="74">
        <f t="shared" si="0"/>
        <v>-2.1120559359680722</v>
      </c>
      <c r="S15" s="74">
        <f t="shared" si="0"/>
        <v>-2.1525811581274779</v>
      </c>
      <c r="T15" s="74">
        <f t="shared" si="0"/>
        <v>-5.5353487506555323</v>
      </c>
      <c r="U15" s="74">
        <f t="shared" si="0"/>
        <v>-8.1042475983668272</v>
      </c>
      <c r="V15" s="74">
        <f t="shared" si="0"/>
        <v>-7.1599381066253933</v>
      </c>
      <c r="W15" s="74">
        <f t="shared" si="0"/>
        <v>-3.8843323397736911</v>
      </c>
      <c r="X15" s="74">
        <f t="shared" si="0"/>
        <v>-2.3937092557017818</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Lincolnshire</v>
      </c>
      <c r="G20" s="88"/>
      <c r="H20" s="89"/>
      <c r="I20" s="80">
        <f>IF(VLOOKUP($F20,PAY!$A$11:$AE$349,4,FALSE)="-",#N/A,VLOOKUP($F20,PAY!$A$11:$AE$349,4,FALSE))</f>
        <v>402.5</v>
      </c>
      <c r="J20" s="80">
        <f>IF(VLOOKUP($F20,PAY!$A$11:$AE$349,6,FALSE)="-",#N/A,VLOOKUP($F20,PAY!$A$11:$AE$349,6,FALSE))</f>
        <v>417.9</v>
      </c>
      <c r="K20" s="80">
        <f>IF(VLOOKUP($F20,PAY!$A$11:$AE$349,8,FALSE)="-",#N/A,VLOOKUP($F20,PAY!$A$11:$AE$349,8,FALSE))</f>
        <v>440</v>
      </c>
      <c r="L20" s="80">
        <f>IF(VLOOKUP($F20,PAY!$A$11:$AE$349,10,FALSE)="-",#N/A,VLOOKUP($F20,PAY!$A$11:$AE$349,10,FALSE))</f>
        <v>420.7</v>
      </c>
      <c r="M20" s="80">
        <f>IF(VLOOKUP($F20,PAY!$A$11:$AE$349,12,FALSE)="-",#N/A,VLOOKUP($F20,PAY!$A$11:$AE$349,12,FALSE))</f>
        <v>424.8</v>
      </c>
      <c r="N20" s="80">
        <f>IF(VLOOKUP($F20,PAY!$A$11:$AE$349,14,FALSE)="-",#N/A,VLOOKUP($F20,PAY!$A$11:$AE$349,14,FALSE))</f>
        <v>438.8</v>
      </c>
      <c r="O20" s="80">
        <f>IF(VLOOKUP($F20,PAY!$A$11:$AE$349,16,FALSE)="-",#N/A,VLOOKUP($F20,PAY!$A$11:$AE$349,16,FALSE))</f>
        <v>454.9</v>
      </c>
      <c r="P20" s="80">
        <f>IF(VLOOKUP($F20,PAY!$A$11:$AE$349,18,FALSE)="-",#N/A,VLOOKUP($F20,PAY!$A$11:$AE$349,18,FALSE))</f>
        <v>448.3</v>
      </c>
      <c r="Q20" s="80">
        <f>IF(VLOOKUP($F20,PAY!$A$11:$AE$349,20,FALSE)="-",#N/A,VLOOKUP($F20,PAY!$A$11:$AE$349,20,FALSE))</f>
        <v>450.1</v>
      </c>
      <c r="R20" s="80">
        <f>IF(VLOOKUP($F20,PAY!$A$11:$AE$349,22,FALSE)="-",#N/A,VLOOKUP($F20,PAY!$A$11:$AE$349,22,FALSE))</f>
        <v>468.5</v>
      </c>
      <c r="S20" s="80">
        <f>IF(VLOOKUP($F20,PAY!$A$11:$AE$349,24,FALSE)="-",#N/A,VLOOKUP($F20,PAY!$A$11:$AE$349,24,FALSE))</f>
        <v>475.1</v>
      </c>
      <c r="T20" s="80">
        <f>IF(VLOOKUP($F20,PAY!$A$11:$AE$349,26,FALSE)="-",#N/A,VLOOKUP($F20,PAY!$A$11:$AE$349,26,FALSE))</f>
        <v>509</v>
      </c>
      <c r="U20" s="80">
        <f>IF(VLOOKUP($F20,PAY!$A$11:$AE$349,28,FALSE)="-",#N/A,VLOOKUP($F20,PAY!$A$11:$AE$349,28,FALSE))</f>
        <v>528.9</v>
      </c>
      <c r="V20" s="80">
        <f>IF(VLOOKUP($F20,PAY!$A$11:$AE$349,30,FALSE)="-",#N/A,VLOOKUP($F20,PAY!$A$11:$AE$349,30,FALSE))</f>
        <v>544.9</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Lincolnshire to Rural as a Region</v>
      </c>
      <c r="G23" s="122"/>
      <c r="H23" s="123"/>
      <c r="I23" s="74">
        <f>100*((I20-I21)/I21)</f>
        <v>-7.0422494036203735</v>
      </c>
      <c r="J23" s="74">
        <f t="shared" ref="J23:V23" si="2">100*((J20-J21)/J21)</f>
        <v>-4.3542942152543418</v>
      </c>
      <c r="K23" s="74">
        <f t="shared" si="2"/>
        <v>-1.8104059501312362</v>
      </c>
      <c r="L23" s="74">
        <f t="shared" si="2"/>
        <v>-6.6466113882521975</v>
      </c>
      <c r="M23" s="74">
        <f t="shared" si="2"/>
        <v>-6.6872056100233097</v>
      </c>
      <c r="N23" s="74">
        <f t="shared" si="2"/>
        <v>-5.2620071821724661</v>
      </c>
      <c r="O23" s="74">
        <f t="shared" si="2"/>
        <v>-3.377749815827543</v>
      </c>
      <c r="P23" s="74">
        <f t="shared" si="2"/>
        <v>-5.5855764591092196</v>
      </c>
      <c r="Q23" s="74">
        <f t="shared" si="2"/>
        <v>-8.045700572291576</v>
      </c>
      <c r="R23" s="74">
        <f t="shared" si="2"/>
        <v>-7.0541555229090251</v>
      </c>
      <c r="S23" s="74">
        <f t="shared" si="2"/>
        <v>-7.6445668742547213</v>
      </c>
      <c r="T23" s="74">
        <f t="shared" si="2"/>
        <v>-4.6278554651165296</v>
      </c>
      <c r="U23" s="74">
        <f t="shared" si="2"/>
        <v>-0.40451936384051751</v>
      </c>
      <c r="V23" s="74">
        <f t="shared" si="2"/>
        <v>-3.4300526764190638</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Lincolnshire</v>
      </c>
      <c r="G28" s="88"/>
      <c r="H28" s="89"/>
      <c r="I28" s="76">
        <f>VLOOKUP($F28,EMPLOYMENT!$A$6:$BW$345,6,FALSE)</f>
        <v>72.8</v>
      </c>
      <c r="J28" s="77">
        <f>VLOOKUP($F28,EMPLOYMENT!$A$6:$BW$345,10,FALSE)</f>
        <v>73.8</v>
      </c>
      <c r="K28" s="77">
        <f>VLOOKUP($F28,EMPLOYMENT!$A$6:$BW$345,14,FALSE)</f>
        <v>74.900000000000006</v>
      </c>
      <c r="L28" s="77">
        <f>VLOOKUP($F28,EMPLOYMENT!$A$6:$BW$345,18,FALSE)</f>
        <v>73.8</v>
      </c>
      <c r="M28" s="77">
        <f>VLOOKUP($F28,EMPLOYMENT!$A$6:$BW$345,22,FALSE)</f>
        <v>74.2</v>
      </c>
      <c r="N28" s="77">
        <f>VLOOKUP($F28,EMPLOYMENT!$A$6:$BW$345,26,FALSE)</f>
        <v>73.2</v>
      </c>
      <c r="O28" s="77">
        <f>VLOOKUP($F28,EMPLOYMENT!$A$6:$BW$345,30,FALSE)</f>
        <v>73.400000000000006</v>
      </c>
      <c r="P28" s="77">
        <f>VLOOKUP($F28,EMPLOYMENT!$A$6:$BW$345,34,FALSE)</f>
        <v>72.8</v>
      </c>
      <c r="Q28" s="77">
        <f>VLOOKUP($F28,EMPLOYMENT!$A$6:$BW$345,38,FALSE)</f>
        <v>70.599999999999994</v>
      </c>
      <c r="R28" s="77">
        <f>VLOOKUP($F28,EMPLOYMENT!$A$6:$BW$345,42,FALSE)</f>
        <v>73.2</v>
      </c>
      <c r="S28" s="77">
        <f>VLOOKUP($F28,EMPLOYMENT!$A$6:$BW$345,46,FALSE)</f>
        <v>74.900000000000006</v>
      </c>
      <c r="T28" s="77">
        <f>VLOOKUP($F28,EMPLOYMENT!$A$6:$BW$345,50,FALSE)</f>
        <v>74.3</v>
      </c>
      <c r="U28" s="77">
        <f>VLOOKUP($F28,EMPLOYMENT!$A$6:$BW$345,54,FALSE)</f>
        <v>73.400000000000006</v>
      </c>
      <c r="V28" s="77">
        <f>VLOOKUP($F28,EMPLOYMENT!$A$6:$BW$345,58,FALSE)</f>
        <v>74.900000000000006</v>
      </c>
      <c r="W28" s="77">
        <f>VLOOKUP($F28,EMPLOYMENT!$A$6:$BW$345,62,FALSE)</f>
        <v>75.7</v>
      </c>
      <c r="X28" s="77">
        <f>VLOOKUP($F28,EMPLOYMENT!$A$6:$BW$345,66,FALSE)</f>
        <v>76.400000000000006</v>
      </c>
      <c r="Y28" s="77">
        <f>VLOOKUP($F28,EMPLOYMENT!$A$6:$BW$345,70,FALSE)</f>
        <v>71.3</v>
      </c>
      <c r="Z28" s="77">
        <f>VLOOKUP($F28,EMPLOYMENT!$A$6:$BW$345,74,FALSE)</f>
        <v>73.7</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Lincolnshire to Rural as a Region</v>
      </c>
      <c r="G31" s="122"/>
      <c r="H31" s="123"/>
      <c r="I31" s="74">
        <f>(I28-I29)</f>
        <v>-3.3113419194017411</v>
      </c>
      <c r="J31" s="74">
        <f t="shared" ref="J31:Z31" si="4">(J28-J29)</f>
        <v>-2.5129754666829598</v>
      </c>
      <c r="K31" s="74">
        <f t="shared" si="4"/>
        <v>-0.97318889948675746</v>
      </c>
      <c r="L31" s="74">
        <f t="shared" si="4"/>
        <v>-1.8404683026278406</v>
      </c>
      <c r="M31" s="74">
        <f t="shared" si="4"/>
        <v>-1.5355243733317394</v>
      </c>
      <c r="N31" s="74">
        <f t="shared" si="4"/>
        <v>-1.3095398428731784</v>
      </c>
      <c r="O31" s="74">
        <f t="shared" si="4"/>
        <v>-0.14713313896986335</v>
      </c>
      <c r="P31" s="74">
        <f t="shared" si="4"/>
        <v>-0.93429540327761629</v>
      </c>
      <c r="Q31" s="74">
        <f t="shared" si="4"/>
        <v>-3.4331574754625791</v>
      </c>
      <c r="R31" s="74">
        <f t="shared" si="4"/>
        <v>-1.5444749299002041</v>
      </c>
      <c r="S31" s="74">
        <f t="shared" si="4"/>
        <v>-1.2088603400756028</v>
      </c>
      <c r="T31" s="74">
        <f t="shared" si="4"/>
        <v>-2.8905319756090222</v>
      </c>
      <c r="U31" s="74">
        <f t="shared" si="4"/>
        <v>-3.5716324817080363</v>
      </c>
      <c r="V31" s="74">
        <f t="shared" si="4"/>
        <v>-3.132786885245892</v>
      </c>
      <c r="W31" s="74">
        <f t="shared" si="4"/>
        <v>-2.3481568934141421</v>
      </c>
      <c r="X31" s="74">
        <f t="shared" si="4"/>
        <v>-2.1912993789566997</v>
      </c>
      <c r="Y31" s="74">
        <f t="shared" si="4"/>
        <v>-5.7143462961292073</v>
      </c>
      <c r="Z31" s="74">
        <f t="shared" si="4"/>
        <v>-2.4557580778790395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Lincolnshire</v>
      </c>
      <c r="G36" s="88" t="str">
        <f>IFERROR(VLOOKUP(F36,GDHI!B338:C574,2,FALSE),VLOOKUP(F36,GDHI!C3:C336,1,FALSE))</f>
        <v/>
      </c>
      <c r="H36" s="89" t="str">
        <f>IF(F36=G36,"",G36)</f>
        <v/>
      </c>
      <c r="I36" s="83">
        <f>IFERROR(VLOOKUP($F36,GDHI!$B$338:$U$574,GDHI!G$578,FALSE),VLOOKUP($F36,GDHI!$C$3:$U$336,GDHI!F$578,FALSE))</f>
        <v>12610</v>
      </c>
      <c r="J36" s="84">
        <f>IFERROR(VLOOKUP($F36,GDHI!$B$338:$U$574,GDHI!H$578,FALSE),VLOOKUP($F36,GDHI!$C$3:$U$336,GDHI!G$578,FALSE))</f>
        <v>13160</v>
      </c>
      <c r="K36" s="84">
        <f>IFERROR(VLOOKUP($F36,GDHI!$B$338:$U$574,GDHI!I$578,FALSE),VLOOKUP($F36,GDHI!$C$3:$U$336,GDHI!H$578,FALSE))</f>
        <v>13394</v>
      </c>
      <c r="L36" s="84">
        <f>IFERROR(VLOOKUP($F36,GDHI!$B$338:$U$574,GDHI!J$578,FALSE),VLOOKUP($F36,GDHI!$C$3:$U$336,GDHI!I$578,FALSE))</f>
        <v>14179</v>
      </c>
      <c r="M36" s="84">
        <f>IFERROR(VLOOKUP($F36,GDHI!$B$338:$U$574,GDHI!K$578,FALSE),VLOOKUP($F36,GDHI!$C$3:$U$336,GDHI!J$578,FALSE))</f>
        <v>14514</v>
      </c>
      <c r="N36" s="84">
        <f>IFERROR(VLOOKUP($F36,GDHI!$B$338:$U$574,GDHI!L$578,FALSE),VLOOKUP($F36,GDHI!$C$3:$U$336,GDHI!K$578,FALSE))</f>
        <v>14778</v>
      </c>
      <c r="O36" s="84">
        <f>IFERROR(VLOOKUP($F36,GDHI!$B$338:$U$574,GDHI!M$578,FALSE),VLOOKUP($F36,GDHI!$C$3:$U$336,GDHI!L$578,FALSE))</f>
        <v>15050</v>
      </c>
      <c r="P36" s="84">
        <f>IFERROR(VLOOKUP($F36,GDHI!$B$338:$U$574,GDHI!N$578,FALSE),VLOOKUP($F36,GDHI!$C$3:$U$336,GDHI!M$578,FALSE))</f>
        <v>15470</v>
      </c>
      <c r="Q36" s="84">
        <f>IFERROR(VLOOKUP($F36,GDHI!$B$338:$U$574,GDHI!O$578,FALSE),VLOOKUP($F36,GDHI!$C$3:$U$336,GDHI!N$578,FALSE))</f>
        <v>15919</v>
      </c>
      <c r="R36" s="84">
        <f>IFERROR(VLOOKUP($F36,GDHI!$B$338:$U$574,GDHI!P$578,FALSE),VLOOKUP($F36,GDHI!$C$3:$U$336,GDHI!O$578,FALSE))</f>
        <v>16213</v>
      </c>
      <c r="S36" s="84">
        <f>IFERROR(VLOOKUP($F36,GDHI!$B$338:$U$574,GDHI!Q$578,FALSE),VLOOKUP($F36,GDHI!$C$3:$U$336,GDHI!P$578,FALSE))</f>
        <v>16656</v>
      </c>
      <c r="T36" s="84">
        <f>IFERROR(VLOOKUP($F36,GDHI!$B$338:$U$574,GDHI!R$578,FALSE),VLOOKUP($F36,GDHI!$C$3:$U$336,GDHI!Q$578,FALSE))</f>
        <v>17215</v>
      </c>
      <c r="U36" s="84">
        <f>IFERROR(VLOOKUP($F36,GDHI!$B$338:$U$574,GDHI!S$578,FALSE),VLOOKUP($F36,GDHI!$C$3:$U$336,GDHI!R$578,FALSE))</f>
        <v>17230</v>
      </c>
      <c r="V36" s="84">
        <f>IFERROR(VLOOKUP($F36,GDHI!$B$338:$U$574,GDHI!T$578,FALSE),VLOOKUP($F36,GDHI!$C$3:$U$336,GDHI!S$578,FALSE))</f>
        <v>17651</v>
      </c>
      <c r="W36" s="84">
        <f>IFERROR(VLOOKUP($F36,GDHI!$B$338:$U$574,GDHI!U$578,FALSE),VLOOKUP($F36,GDHI!$C$3:$U$336,GDHI!T$578,FALSE))</f>
        <v>18322</v>
      </c>
      <c r="X36" s="84">
        <f>IFERROR(VLOOKUP($F36,GDHI!$B$338:$U$574,GDHI!V$578,FALSE),VLOOKUP($F36,GDHI!$C$3:$U$336,GDHI!U$578,FALSE))</f>
        <v>18783</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Lincolnshire to Rural as a Region</v>
      </c>
      <c r="G39" s="122"/>
      <c r="H39" s="123"/>
      <c r="I39" s="74">
        <f>100*((I36-I37)/I37)</f>
        <v>-14.273088820150242</v>
      </c>
      <c r="J39" s="74">
        <f t="shared" ref="J39:X39" si="6">100*((J36-J37)/J37)</f>
        <v>-14.219267607732252</v>
      </c>
      <c r="K39" s="74">
        <f t="shared" si="6"/>
        <v>-15.888911067401992</v>
      </c>
      <c r="L39" s="74">
        <f t="shared" si="6"/>
        <v>-14.420285012793462</v>
      </c>
      <c r="M39" s="74">
        <f t="shared" si="6"/>
        <v>-14.940596083367105</v>
      </c>
      <c r="N39" s="74">
        <f t="shared" si="6"/>
        <v>-14.543045081078482</v>
      </c>
      <c r="O39" s="74">
        <f t="shared" si="6"/>
        <v>-14.038887170089728</v>
      </c>
      <c r="P39" s="74">
        <f t="shared" si="6"/>
        <v>-13.090120144140863</v>
      </c>
      <c r="Q39" s="74">
        <f t="shared" si="6"/>
        <v>-13.32521808119659</v>
      </c>
      <c r="R39" s="74">
        <f t="shared" si="6"/>
        <v>-14.098489287635829</v>
      </c>
      <c r="S39" s="74">
        <f t="shared" si="6"/>
        <v>-14.1267821664589</v>
      </c>
      <c r="T39" s="74">
        <f t="shared" si="6"/>
        <v>-15.853458419018418</v>
      </c>
      <c r="U39" s="74">
        <f t="shared" si="6"/>
        <v>-16.4602203069336</v>
      </c>
      <c r="V39" s="74">
        <f t="shared" si="6"/>
        <v>-15.809257958515724</v>
      </c>
      <c r="W39" s="74">
        <f t="shared" si="6"/>
        <v>-16.115283111628063</v>
      </c>
      <c r="X39" s="74">
        <f t="shared" si="6"/>
        <v>-15.639391296769297</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Lincolnshire</v>
      </c>
      <c r="G44" s="88"/>
      <c r="H44" s="89"/>
      <c r="I44" s="76">
        <f>VLOOKUP($F44,'LOW PAID'!$A$9:$N$444,6,FALSE)</f>
        <v>28.5</v>
      </c>
      <c r="J44" s="77">
        <f>VLOOKUP($F44,'LOW PAID'!$P$9:$W$444,6,FALSE)</f>
        <v>31.7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Lincolnshire to Rural as a Region</v>
      </c>
      <c r="G47" s="122"/>
      <c r="H47" s="123"/>
      <c r="I47" s="74">
        <f>(I44-I45)</f>
        <v>3.3061253217868831</v>
      </c>
      <c r="J47" s="74">
        <f>(J44-J45)</f>
        <v>6.0138834909699455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Lincolnshire</v>
      </c>
      <c r="G52" s="88"/>
      <c r="H52" s="89"/>
      <c r="I52" s="76">
        <f>VLOOKUP($F52,INACTIVITY!$A$6:$BW$345,6,FALSE)</f>
        <v>24.1</v>
      </c>
      <c r="J52" s="77">
        <f>VLOOKUP($F52,INACTIVITY!$A$6:$BW$345,10,FALSE)</f>
        <v>23.1</v>
      </c>
      <c r="K52" s="77">
        <f>VLOOKUP($F52,INACTIVITY!$A$6:$BW$345,14,FALSE)</f>
        <v>21.4</v>
      </c>
      <c r="L52" s="77">
        <f>VLOOKUP($F52,INACTIVITY!$A$6:$BW$345,18,FALSE)</f>
        <v>22.2</v>
      </c>
      <c r="M52" s="77">
        <f>VLOOKUP($F52,INACTIVITY!$A$6:$BW$345,22,FALSE)</f>
        <v>21.3</v>
      </c>
      <c r="N52" s="77">
        <f>VLOOKUP($F52,INACTIVITY!$A$6:$BW$345,26,FALSE)</f>
        <v>22</v>
      </c>
      <c r="O52" s="77">
        <f>VLOOKUP($F52,INACTIVITY!$A$6:$BW$345,30,FALSE)</f>
        <v>22.1</v>
      </c>
      <c r="P52" s="77">
        <f>VLOOKUP($F52,INACTIVITY!$A$6:$BW$345,34,FALSE)</f>
        <v>21.8</v>
      </c>
      <c r="Q52" s="77">
        <f>VLOOKUP($F52,INACTIVITY!$A$6:$BW$345,38,FALSE)</f>
        <v>23</v>
      </c>
      <c r="R52" s="77">
        <f>VLOOKUP($F52,INACTIVITY!$A$6:$BW$345,42,FALSE)</f>
        <v>20.9</v>
      </c>
      <c r="S52" s="77">
        <f>VLOOKUP($F52,INACTIVITY!$A$6:$BW$345,46,FALSE)</f>
        <v>21.7</v>
      </c>
      <c r="T52" s="77">
        <f>VLOOKUP($F52,INACTIVITY!$A$6:$BW$345,50,FALSE)</f>
        <v>21.2</v>
      </c>
      <c r="U52" s="77">
        <f>VLOOKUP($F52,INACTIVITY!$A$6:$BW$345,54,FALSE)</f>
        <v>23.5</v>
      </c>
      <c r="V52" s="77">
        <f>VLOOKUP($F52,INACTIVITY!$A$6:$BW$345,58,FALSE)</f>
        <v>21.5</v>
      </c>
      <c r="W52" s="77">
        <f>VLOOKUP($F52,INACTIVITY!$A$6:$BW$345,62,FALSE)</f>
        <v>20.5</v>
      </c>
      <c r="X52" s="77">
        <f>VLOOKUP($F52,INACTIVITY!$A$6:$BW$345,66,FALSE)</f>
        <v>20.8</v>
      </c>
      <c r="Y52" s="77">
        <f>VLOOKUP($F52,INACTIVITY!$A$6:$BW$345,70,FALSE)</f>
        <v>24.2</v>
      </c>
      <c r="Z52" s="77">
        <f>VLOOKUP($F52,INACTIVITY!$A$6:$BW$345,74,FALSE)</f>
        <v>23.4</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Lincolnshire to Rural as a Region</v>
      </c>
      <c r="G55" s="122"/>
      <c r="H55" s="123"/>
      <c r="I55" s="74">
        <f>(I52-I53)</f>
        <v>2.7043554283897642</v>
      </c>
      <c r="J55" s="74">
        <f t="shared" ref="J55:Z55" si="10">(J52-J53)</f>
        <v>2.0914772727272748</v>
      </c>
      <c r="K55" s="74">
        <f t="shared" si="10"/>
        <v>0.53753460654122165</v>
      </c>
      <c r="L55" s="74">
        <f t="shared" si="10"/>
        <v>0.88593466846336</v>
      </c>
      <c r="M55" s="74">
        <f t="shared" si="10"/>
        <v>0.46499768910799588</v>
      </c>
      <c r="N55" s="74">
        <f t="shared" si="10"/>
        <v>1.0668562420795595</v>
      </c>
      <c r="O55" s="74">
        <f t="shared" si="10"/>
        <v>0.40806287249482764</v>
      </c>
      <c r="P55" s="74">
        <f t="shared" si="10"/>
        <v>0.30575421924655188</v>
      </c>
      <c r="Q55" s="74">
        <f t="shared" si="10"/>
        <v>1.8174512055109062</v>
      </c>
      <c r="R55" s="74">
        <f t="shared" si="10"/>
        <v>0.12540690256122744</v>
      </c>
      <c r="S55" s="74">
        <f t="shared" si="10"/>
        <v>1.4267895440275993</v>
      </c>
      <c r="T55" s="74">
        <f t="shared" si="10"/>
        <v>1.5038053165930414</v>
      </c>
      <c r="U55" s="74">
        <f t="shared" si="10"/>
        <v>3.6475706529305292</v>
      </c>
      <c r="V55" s="74">
        <f t="shared" si="10"/>
        <v>2.2467226657196235</v>
      </c>
      <c r="W55" s="74">
        <f t="shared" si="10"/>
        <v>1.3230439908171512</v>
      </c>
      <c r="X55" s="74">
        <f t="shared" si="10"/>
        <v>1.9479350506350706</v>
      </c>
      <c r="Y55" s="74">
        <f t="shared" si="10"/>
        <v>4.4274172781285372</v>
      </c>
      <c r="Z55" s="74">
        <f t="shared" si="10"/>
        <v>2.3148202243699281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Lincolnshire</v>
      </c>
      <c r="G60" s="88"/>
      <c r="H60" s="89"/>
      <c r="I60" s="76">
        <f>VLOOKUP($F60,DISABILITY!$A$718:$I$1052,DISABILITY!B$1053,FALSE)</f>
        <v>29.1</v>
      </c>
      <c r="J60" s="77">
        <f>VLOOKUP($F60,DISABILITY!$A$718:$I$1052,DISABILITY!C$1053,FALSE)</f>
        <v>29.400000000000006</v>
      </c>
      <c r="K60" s="77">
        <f>VLOOKUP($F60,DISABILITY!$A$718:$I$1052,DISABILITY!D$1053,FALSE)</f>
        <v>31.799999999999997</v>
      </c>
      <c r="L60" s="77">
        <f>VLOOKUP($F60,DISABILITY!$A$718:$I$1052,DISABILITY!E$1053,FALSE)</f>
        <v>31.6</v>
      </c>
      <c r="M60" s="77">
        <f>VLOOKUP($F60,DISABILITY!$A$718:$I$1052,DISABILITY!F$1053,FALSE)</f>
        <v>26.599999999999994</v>
      </c>
      <c r="N60" s="77">
        <f>VLOOKUP($F60,DISABILITY!$A$718:$I$1052,DISABILITY!G$1053,FALSE)</f>
        <v>25.5</v>
      </c>
      <c r="O60" s="77">
        <f>VLOOKUP($F60,DISABILITY!$A$718:$I$1052,DISABILITY!H$1053,FALSE)</f>
        <v>28.800000000000004</v>
      </c>
      <c r="P60" s="77">
        <f>VLOOKUP($F60,DISABILITY!$A$718:$I$1052,DISABILITY!I$1053,FALSE)</f>
        <v>28.799999999999997</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Lincolnshire to Rural as a Region</v>
      </c>
      <c r="G63" s="122"/>
      <c r="H63" s="123"/>
      <c r="I63" s="74">
        <f>(I60-I61)</f>
        <v>1.6798434593527531</v>
      </c>
      <c r="J63" s="74">
        <f t="shared" ref="J63:P63" si="12">(J60-J61)</f>
        <v>2.0809555929488184</v>
      </c>
      <c r="K63" s="74">
        <f t="shared" si="12"/>
        <v>3.6808716385017917</v>
      </c>
      <c r="L63" s="74">
        <f t="shared" si="12"/>
        <v>5.6090654610033255</v>
      </c>
      <c r="M63" s="74">
        <f t="shared" si="12"/>
        <v>1.1247741813338763</v>
      </c>
      <c r="N63" s="74">
        <f t="shared" si="12"/>
        <v>-3.1247685441982753E-2</v>
      </c>
      <c r="O63" s="74">
        <f t="shared" si="12"/>
        <v>5.0027777120030592</v>
      </c>
      <c r="P63" s="74">
        <f t="shared" si="12"/>
        <v>3.4458220696578223</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Lincolnshire</v>
      </c>
      <c r="G68" s="88"/>
      <c r="H68" s="89"/>
      <c r="I68" s="76">
        <f>VLOOKUP($F68,'WORKLESS HOUSEHOLDS'!$DW$4:$EC$397,7,FALSE)</f>
        <v>9.1186261417378685</v>
      </c>
      <c r="J68" s="77">
        <f>VLOOKUP($F68,'WORKLESS HOUSEHOLDS'!$DN$4:$DT$397,7,FALSE)</f>
        <v>12.036719079129899</v>
      </c>
      <c r="K68" s="77">
        <f>VLOOKUP($F68,'WORKLESS HOUSEHOLDS'!$DE$4:$DK$397,7,FALSE)</f>
        <v>7.6928844540941093</v>
      </c>
      <c r="L68" s="77">
        <f>VLOOKUP($F68,'WORKLESS HOUSEHOLDS'!$CV$4:$DB$397,7,FALSE)</f>
        <v>10.175342561450627</v>
      </c>
      <c r="M68" s="77">
        <f>VLOOKUP($F68,'WORKLESS HOUSEHOLDS'!$CM$4:$CS$397,7,FALSE)</f>
        <v>10.423344680679699</v>
      </c>
      <c r="N68" s="77">
        <f>VLOOKUP($F68,'WORKLESS HOUSEHOLDS'!$CD$4:$CJ$397,7,FALSE)</f>
        <v>12.959614695200836</v>
      </c>
      <c r="O68" s="77">
        <f>VLOOKUP($F68,'WORKLESS HOUSEHOLDS'!$BU$4:$CA$397,7,FALSE)</f>
        <v>10.144828424667942</v>
      </c>
      <c r="P68" s="77">
        <f>VLOOKUP($F68,'WORKLESS HOUSEHOLDS'!$BL$4:$BR$397,7,FALSE)</f>
        <v>13.658698696797778</v>
      </c>
      <c r="Q68" s="77">
        <f>VLOOKUP($F68,'WORKLESS HOUSEHOLDS'!$BC$4:$BI$397,7,FALSE)</f>
        <v>8.1335473300565084</v>
      </c>
      <c r="R68" s="77">
        <f>VLOOKUP($F68,'WORKLESS HOUSEHOLDS'!$AT$4:$AZ$397,7,FALSE)</f>
        <v>11.802491076404054</v>
      </c>
      <c r="S68" s="77">
        <f>VLOOKUP($F68,'WORKLESS HOUSEHOLDS'!$AK$4:$AQ$397,7,FALSE)</f>
        <v>17.480195436649115</v>
      </c>
      <c r="T68" s="77">
        <f>VLOOKUP($F68,'WORKLESS HOUSEHOLDS'!$AB$4:$AH$397,7,FALSE)</f>
        <v>10.914747345825839</v>
      </c>
      <c r="U68" s="77">
        <f>VLOOKUP($F68,'WORKLESS HOUSEHOLDS'!$S$4:$Y$397,7,FALSE)</f>
        <v>8.6728345361654782</v>
      </c>
      <c r="V68" s="77">
        <f>VLOOKUP($F68,'WORKLESS HOUSEHOLDS'!$J$4:$P$397,7,FALSE)</f>
        <v>11.609741796326931</v>
      </c>
      <c r="W68" s="77">
        <f>VLOOKUP($F68,'WORKLESS HOUSEHOLDS'!$B$4:$H$397,7,FALSE)</f>
        <v>16.81961316737868</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Lincolnshire to Rural as a Region</v>
      </c>
      <c r="G71" s="122"/>
      <c r="H71" s="123"/>
      <c r="I71" s="74">
        <f>(I68-I69)</f>
        <v>-0.89331972084882239</v>
      </c>
      <c r="J71" s="74">
        <f t="shared" ref="J71:W71" si="14">(J68-J69)</f>
        <v>1.1255642416548746</v>
      </c>
      <c r="K71" s="74">
        <f t="shared" si="14"/>
        <v>-2.6003612750617346</v>
      </c>
      <c r="L71" s="74">
        <f t="shared" si="14"/>
        <v>-0.79066409987910546</v>
      </c>
      <c r="M71" s="74">
        <f t="shared" si="14"/>
        <v>-1.2704345005087738</v>
      </c>
      <c r="N71" s="74">
        <f t="shared" si="14"/>
        <v>1.0585150159454546</v>
      </c>
      <c r="O71" s="74">
        <f t="shared" si="14"/>
        <v>-0.89042482307456972</v>
      </c>
      <c r="P71" s="74">
        <f t="shared" si="14"/>
        <v>3.9672008110299402</v>
      </c>
      <c r="Q71" s="74">
        <f t="shared" si="14"/>
        <v>-2.6716309303419035</v>
      </c>
      <c r="R71" s="74">
        <f t="shared" si="14"/>
        <v>1.0963947526745006</v>
      </c>
      <c r="S71" s="74">
        <f t="shared" si="14"/>
        <v>7.327450608500234</v>
      </c>
      <c r="T71" s="74">
        <f t="shared" si="14"/>
        <v>1.0110791511930888</v>
      </c>
      <c r="U71" s="74">
        <f t="shared" si="14"/>
        <v>-2.0892156285139976</v>
      </c>
      <c r="V71" s="74">
        <f t="shared" si="14"/>
        <v>1.6708733197872832</v>
      </c>
      <c r="W71" s="74">
        <f t="shared" si="14"/>
        <v>6.466911744194487</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Lincolnshire</v>
      </c>
      <c r="G76" s="88"/>
      <c r="H76" s="89"/>
      <c r="I76" s="76">
        <f>VLOOKUP($F76,'SKILLED EMPLOYMENT'!$A$1506:$BW$1841,6,FALSE)</f>
        <v>48.199999999999996</v>
      </c>
      <c r="J76" s="77">
        <f>VLOOKUP($F76,'SKILLED EMPLOYMENT'!$A$1506:$BW$1841,10,FALSE)</f>
        <v>48.099999999999994</v>
      </c>
      <c r="K76" s="77">
        <f>VLOOKUP($F76,'SKILLED EMPLOYMENT'!$A$1506:$BW$1841,14,FALSE)</f>
        <v>46.5</v>
      </c>
      <c r="L76" s="77">
        <f>VLOOKUP($F76,'SKILLED EMPLOYMENT'!$A$1506:$BW$1841,18,FALSE)</f>
        <v>47.5</v>
      </c>
      <c r="M76" s="77">
        <f>VLOOKUP($F76,'SKILLED EMPLOYMENT'!$A$1506:$BW$1841,22,FALSE)</f>
        <v>47.4</v>
      </c>
      <c r="N76" s="77">
        <f>VLOOKUP($F76,'SKILLED EMPLOYMENT'!$A$1506:$BW$1841,26,FALSE)</f>
        <v>50.3</v>
      </c>
      <c r="O76" s="77">
        <f>VLOOKUP($F76,'SKILLED EMPLOYMENT'!$A$1506:$BW$1841,30,FALSE)</f>
        <v>50.7</v>
      </c>
      <c r="P76" s="77">
        <f>VLOOKUP($F76,'SKILLED EMPLOYMENT'!$A$1506:$BW$1841,34,FALSE)</f>
        <v>50.7</v>
      </c>
      <c r="Q76" s="77">
        <f>VLOOKUP($F76,'SKILLED EMPLOYMENT'!$A$1506:$BW$1841,38,FALSE)</f>
        <v>49.300000000000004</v>
      </c>
      <c r="R76" s="77">
        <f>VLOOKUP($F76,'SKILLED EMPLOYMENT'!$A$1506:$BW$1841,42,FALSE)</f>
        <v>48.900000000000006</v>
      </c>
      <c r="S76" s="77">
        <f>VLOOKUP($F76,'SKILLED EMPLOYMENT'!$A$1506:$BW$1841,46,FALSE)</f>
        <v>46</v>
      </c>
      <c r="T76" s="77">
        <f>VLOOKUP($F76,'SKILLED EMPLOYMENT'!$A$1506:$BW$1841,50,FALSE)</f>
        <v>46.2</v>
      </c>
      <c r="U76" s="77">
        <f>VLOOKUP($F76,'SKILLED EMPLOYMENT'!$A$1506:$BW$1841,54,FALSE)</f>
        <v>48.2</v>
      </c>
      <c r="V76" s="77">
        <f>VLOOKUP($F76,'SKILLED EMPLOYMENT'!$A$1506:$BW$1841,58,FALSE)</f>
        <v>52.9</v>
      </c>
      <c r="W76" s="77">
        <f>VLOOKUP($F76,'SKILLED EMPLOYMENT'!$A$1506:$BW$1841,62,FALSE)</f>
        <v>52.2</v>
      </c>
      <c r="X76" s="77">
        <f>VLOOKUP($F76,'SKILLED EMPLOYMENT'!$A$1506:$BW$1841,66,FALSE)</f>
        <v>51</v>
      </c>
      <c r="Y76" s="77">
        <f>VLOOKUP($F76,'SKILLED EMPLOYMENT'!$A$1506:$BW$1841,70,FALSE)</f>
        <v>55.5</v>
      </c>
      <c r="Z76" s="77">
        <f>VLOOKUP($F76,'SKILLED EMPLOYMENT'!$A$1506:$BW$1841,74,FALSE)</f>
        <v>53.800000000000004</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Lincolnshire to Rural as a Region</v>
      </c>
      <c r="G79" s="122"/>
      <c r="H79" s="123"/>
      <c r="I79" s="74">
        <f>(I76-I77)</f>
        <v>-4.5000000000000071</v>
      </c>
      <c r="J79" s="74">
        <f t="shared" ref="J79:Z79" si="17">(J76-J77)</f>
        <v>-4.8000000000000043</v>
      </c>
      <c r="K79" s="74">
        <f t="shared" si="17"/>
        <v>-7</v>
      </c>
      <c r="L79" s="74">
        <f t="shared" si="17"/>
        <v>-6.5</v>
      </c>
      <c r="M79" s="74">
        <f t="shared" si="17"/>
        <v>-6.7000000000000028</v>
      </c>
      <c r="N79" s="74">
        <f t="shared" si="17"/>
        <v>-4.1000000000000014</v>
      </c>
      <c r="O79" s="74">
        <f t="shared" si="17"/>
        <v>-4.6999999999999957</v>
      </c>
      <c r="P79" s="74">
        <f t="shared" si="17"/>
        <v>-4.8999999999999986</v>
      </c>
      <c r="Q79" s="74">
        <f t="shared" si="17"/>
        <v>-6.0999999999999943</v>
      </c>
      <c r="R79" s="74">
        <f t="shared" si="17"/>
        <v>-7.2999999999999972</v>
      </c>
      <c r="S79" s="74">
        <f t="shared" si="17"/>
        <v>-10.200000000000003</v>
      </c>
      <c r="T79" s="74">
        <f t="shared" si="17"/>
        <v>-10.599999999999994</v>
      </c>
      <c r="U79" s="74">
        <f t="shared" si="17"/>
        <v>-8.3999999999999986</v>
      </c>
      <c r="V79" s="74">
        <f t="shared" si="17"/>
        <v>-4.2000000000000028</v>
      </c>
      <c r="W79" s="74">
        <f t="shared" si="17"/>
        <v>-5.5999999999999943</v>
      </c>
      <c r="X79" s="74">
        <f t="shared" si="17"/>
        <v>-7.7999999999999972</v>
      </c>
      <c r="Y79" s="74">
        <f t="shared" si="17"/>
        <v>-3.2000000000000028</v>
      </c>
      <c r="Z79" s="74">
        <f t="shared" si="17"/>
        <v>-4.5999999999999943</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C7s1rSeMUjjWd7vG7M1ACla358r9LfB4JuGuHvQqjKZVYUwqMODVGgBl0EcsNUmnfukmRvy73LHZIryzDxWcww==" saltValue="xsc1LNimekDxsKS+LJPHP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2022-08-02T11:25:54Z</dcterms:modified>
</cp:coreProperties>
</file>