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32BF97FF-38A1-42C8-B9AB-4EEB63478717}" xr6:coauthVersionLast="47" xr6:coauthVersionMax="47" xr10:uidLastSave="{F1EEB68C-8EDA-419F-87A3-B105FE762FC1}"/>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<sst xmlns="http://schemas.openxmlformats.org/spreadsheetml/2006/main" count="32859" uniqueCount="1676">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</sst>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New Forest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30.08</c:v>
                </c:pt>
                <c:pt idx="1">
                  <c:v>30.01</c:v>
                </c:pt>
                <c:pt idx="2">
                  <c:v>29.65</c:v>
                </c:pt>
                <c:pt idx="3">
                  <c:v>29.37</c:v>
                </c:pt>
                <c:pt idx="4">
                  <c:v>29.77</c:v>
                </c:pt>
                <c:pt idx="5">
                  <c:v>30.47</c:v>
                </c:pt>
                <c:pt idx="6">
                  <c:v>31.45</c:v>
                </c:pt>
                <c:pt idx="7">
                  <c:v>32.049999999999997</c:v>
                </c:pt>
                <c:pt idx="8">
                  <c:v>32.5</c:v>
                </c:pt>
                <c:pt idx="9">
                  <c:v>32.93</c:v>
                </c:pt>
                <c:pt idx="10">
                  <c:v>33.1</c:v>
                </c:pt>
                <c:pt idx="11">
                  <c:v>33.53</c:v>
                </c:pt>
                <c:pt idx="12">
                  <c:v>34.130000000000003</c:v>
                </c:pt>
                <c:pt idx="13">
                  <c:v>35.479999999999997</c:v>
                </c:pt>
                <c:pt idx="14">
                  <c:v>36.619999999999997</c:v>
                </c:pt>
                <c:pt idx="15">
                  <c:v>37.35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New Forest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440</c:v>
                </c:pt>
                <c:pt idx="1">
                  <c:v>457.3</c:v>
                </c:pt>
                <c:pt idx="2">
                  <c:v>464.9</c:v>
                </c:pt>
                <c:pt idx="3">
                  <c:v>476.4</c:v>
                </c:pt>
                <c:pt idx="4">
                  <c:v>493.7</c:v>
                </c:pt>
                <c:pt idx="5">
                  <c:v>486.8</c:v>
                </c:pt>
                <c:pt idx="6">
                  <c:v>487.1</c:v>
                </c:pt>
                <c:pt idx="7">
                  <c:v>518.20000000000005</c:v>
                </c:pt>
                <c:pt idx="8">
                  <c:v>508.6</c:v>
                </c:pt>
                <c:pt idx="9">
                  <c:v>516.9</c:v>
                </c:pt>
                <c:pt idx="10">
                  <c:v>549.79999999999995</c:v>
                </c:pt>
                <c:pt idx="11">
                  <c:v>572.70000000000005</c:v>
                </c:pt>
                <c:pt idx="12">
                  <c:v>568.4</c:v>
                </c:pt>
                <c:pt idx="13">
                  <c:v>633.1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New Forest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c:v>
                </c:pt>
                <c:pt idx="1">
                  <c:v>76.900000000000006</c:v>
                </c:pt>
                <c:pt idx="2">
                  <c:v>75.099999999999994</c:v>
                </c:pt>
                <c:pt idx="3">
                  <c:v>75.599999999999994</c:v>
                </c:pt>
                <c:pt idx="4">
                  <c:v>75.7</c:v>
                </c:pt>
                <c:pt idx="5">
                  <c:v>74.8</c:v>
                </c:pt>
                <c:pt idx="6">
                  <c:v>76.8</c:v>
                </c:pt>
                <c:pt idx="7">
                  <c:v>71</c:v>
                </c:pt>
                <c:pt idx="8">
                  <c:v>76.099999999999994</c:v>
                </c:pt>
                <c:pt idx="9">
                  <c:v>81.8</c:v>
                </c:pt>
                <c:pt idx="10">
                  <c:v>78.400000000000006</c:v>
                </c:pt>
                <c:pt idx="11">
                  <c:v>77.8</c:v>
                </c:pt>
                <c:pt idx="12">
                  <c:v>80.7</c:v>
                </c:pt>
                <c:pt idx="13">
                  <c:v>80.5</c:v>
                </c:pt>
                <c:pt idx="14">
                  <c:v>78.400000000000006</c:v>
                </c:pt>
                <c:pt idx="15">
                  <c:v>82.6</c:v>
                </c:pt>
                <c:pt idx="16">
                  <c:v>77.5</c:v>
                </c:pt>
                <c:pt idx="17">
                  <c:v>76.2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New Forest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15612</c:v>
                </c:pt>
                <c:pt idx="1">
                  <c:v>16196</c:v>
                </c:pt>
                <c:pt idx="2">
                  <c:v>16851</c:v>
                </c:pt>
                <c:pt idx="3">
                  <c:v>17700</c:v>
                </c:pt>
                <c:pt idx="4">
                  <c:v>18393</c:v>
                </c:pt>
                <c:pt idx="5">
                  <c:v>18764</c:v>
                </c:pt>
                <c:pt idx="6">
                  <c:v>18762</c:v>
                </c:pt>
                <c:pt idx="7">
                  <c:v>19085</c:v>
                </c:pt>
                <c:pt idx="8">
                  <c:v>20068</c:v>
                </c:pt>
                <c:pt idx="9">
                  <c:v>20308</c:v>
                </c:pt>
                <c:pt idx="10">
                  <c:v>20827</c:v>
                </c:pt>
                <c:pt idx="11">
                  <c:v>22418</c:v>
                </c:pt>
                <c:pt idx="12">
                  <c:v>22575</c:v>
                </c:pt>
                <c:pt idx="13">
                  <c:v>23047</c:v>
                </c:pt>
                <c:pt idx="14">
                  <c:v>24279</c:v>
                </c:pt>
                <c:pt idx="15">
                  <c:v>24778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New Forest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24.5</c:v>
                </c:pt>
                <c:pt idx="1">
                  <c:v>25.2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New Forest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19.100000000000001</c:v>
                </c:pt>
                <c:pt idx="1">
                  <c:v>21.1</c:v>
                </c:pt>
                <c:pt idx="2">
                  <c:v>21.2</c:v>
                </c:pt>
                <c:pt idx="3">
                  <c:v>21</c:v>
                </c:pt>
                <c:pt idx="4">
                  <c:v>21.6</c:v>
                </c:pt>
                <c:pt idx="5">
                  <c:v>20.9</c:v>
                </c:pt>
                <c:pt idx="6">
                  <c:v>18.3</c:v>
                </c:pt>
                <c:pt idx="7">
                  <c:v>25.1</c:v>
                </c:pt>
                <c:pt idx="8">
                  <c:v>20.8</c:v>
                </c:pt>
                <c:pt idx="9">
                  <c:v>14.2</c:v>
                </c:pt>
                <c:pt idx="10">
                  <c:v>18.899999999999999</c:v>
                </c:pt>
                <c:pt idx="11">
                  <c:v>18.7</c:v>
                </c:pt>
                <c:pt idx="12">
                  <c:v>17.600000000000001</c:v>
                </c:pt>
                <c:pt idx="13">
                  <c:v>17.899999999999999</c:v>
                </c:pt>
                <c:pt idx="14">
                  <c:v>19.100000000000001</c:v>
                </c:pt>
                <c:pt idx="15">
                  <c:v>16.7</c:v>
                </c:pt>
                <c:pt idx="16">
                  <c:v>21.1</c:v>
                </c:pt>
                <c:pt idx="17">
                  <c:v>20.6</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New Forest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7.8999999999999915</c:v>
                </c:pt>
                <c:pt idx="1">
                  <c:v>24.099999999999994</c:v>
                </c:pt>
                <c:pt idx="2">
                  <c:v>19.099999999999994</c:v>
                </c:pt>
                <c:pt idx="3">
                  <c:v>27.9</c:v>
                </c:pt>
                <c:pt idx="4">
                  <c:v>-3.9000000000000057</c:v>
                </c:pt>
                <c:pt idx="5">
                  <c:v>13.300000000000011</c:v>
                </c:pt>
                <c:pt idx="6">
                  <c:v>15.100000000000009</c:v>
                </c:pt>
                <c:pt idx="7">
                  <c:v>21.900000000000006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New Forest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6.8685942110701186</c:v>
                </c:pt>
                <c:pt idx="1">
                  <c:v>8.9299959547884704</c:v>
                </c:pt>
                <c:pt idx="2">
                  <c:v>8.645958471864807</c:v>
                </c:pt>
                <c:pt idx="3">
                  <c:v>5.2003808484327747</c:v>
                </c:pt>
                <c:pt idx="4">
                  <c:v>9.9057195622219822</c:v>
                </c:pt>
                <c:pt idx="5">
                  <c:v>6.2774027420140586</c:v>
                </c:pt>
                <c:pt idx="6">
                  <c:v>3.640929064657878</c:v>
                </c:pt>
                <c:pt idx="7">
                  <c:v>3.4405172168266356</c:v>
                </c:pt>
                <c:pt idx="8">
                  <c:v>11.657709797436958</c:v>
                </c:pt>
                <c:pt idx="9">
                  <c:v>13.114514952589351</c:v>
                </c:pt>
                <c:pt idx="10">
                  <c:v>6.3478977741137674</c:v>
                </c:pt>
                <c:pt idx="11">
                  <c:v>0</c:v>
                </c:pt>
                <c:pt idx="12">
                  <c:v>3.3261966661569047</c:v>
                </c:pt>
                <c:pt idx="13">
                  <c:v>4.1475144140074933</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New Forest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55.6</c:v>
                </c:pt>
                <c:pt idx="1">
                  <c:v>54.7</c:v>
                </c:pt>
                <c:pt idx="2">
                  <c:v>51.099999999999994</c:v>
                </c:pt>
                <c:pt idx="3">
                  <c:v>55.099999999999994</c:v>
                </c:pt>
                <c:pt idx="4">
                  <c:v>51.1</c:v>
                </c:pt>
                <c:pt idx="5">
                  <c:v>44.5</c:v>
                </c:pt>
                <c:pt idx="6">
                  <c:v>45.2</c:v>
                </c:pt>
                <c:pt idx="7">
                  <c:v>51.6</c:v>
                </c:pt>
                <c:pt idx="8">
                  <c:v>61.2</c:v>
                </c:pt>
                <c:pt idx="9">
                  <c:v>58.8</c:v>
                </c:pt>
                <c:pt idx="10">
                  <c:v>59.7</c:v>
                </c:pt>
                <c:pt idx="11">
                  <c:v>53.400000000000006</c:v>
                </c:pt>
                <c:pt idx="12">
                  <c:v>45.5</c:v>
                </c:pt>
                <c:pt idx="13">
                  <c:v>54.9</c:v>
                </c:pt>
                <c:pt idx="14">
                  <c:v>57.4</c:v>
                </c:pt>
                <c:pt idx="15">
                  <c:v>55.400000000000006</c:v>
                </c:pt>
                <c:pt idx="16">
                  <c:v>59.4</c:v>
                </c:pt>
                <c:pt idx="17">
                  <c:v>51.500000000000007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New Forest has in general been in line with or greater than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New Forest has been consistently greater than the rural and England situations with a widening gap between 2004 and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New Forest sits just below that of 'Rural as a Region' in both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New Forest's economic inactivity rate has fluctuated taking it both above as well as below the proportions seen for </a:t>
          </a:r>
          <a:r>
            <a:rPr lang="en-GB" sz="1100">
              <a:latin typeface="Avenir Next LT Pro" panose="020B0504020202020204" pitchFamily="34" charset="0"/>
            </a:rPr>
            <a:t>England and rural on average, but</a:t>
          </a:r>
          <a:r>
            <a:rPr lang="en-GB" sz="1100" baseline="0">
              <a:latin typeface="Avenir Next LT Pro" panose="020B0504020202020204" pitchFamily="34" charset="0"/>
            </a:rPr>
            <a:t> it is in general in line with the rural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New Forest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New Forest has been less stable and has in certain years been significantly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New Forest has from 2004 to 2021 fluctuated taking it both above and below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12</xdr:row>
      <xdr:rowOff>480060</xdr:rowOff>
    </xdr:from>
    <xdr:to>
      <xdr:col>1</xdr:col>
      <xdr:colOff>2583180</xdr:colOff>
      <xdr:row>13</xdr:row>
      <xdr:rowOff>632460</xdr:rowOff>
    </xdr:to>
    <xdr:sp macro="" textlink="">
      <xdr:nvSpPr>
        <xdr:cNvPr id="20" name="TextBox 19">
          <a:extLst>
            <a:ext uri="{FF2B5EF4-FFF2-40B4-BE49-F238E27FC236}">
              <a16:creationId xmlns:a16="http://schemas.microsoft.com/office/drawing/2014/main" id="{D7B6B612-63F6-4B20-8D84-3859B7B85032}"/>
            </a:ext>
          </a:extLst>
        </xdr:cNvPr>
        <xdr:cNvSpPr txBox="1"/>
      </xdr:nvSpPr>
      <xdr:spPr>
        <a:xfrm>
          <a:off x="601980" y="34671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2007 to 2019, GVA per hour worked for New Forest roughly follows a similar path to the England situation.</a:t>
          </a:r>
          <a:endParaRPr lang="en-GB" sz="1100">
            <a:latin typeface="Avenir Next LT Pro" panose="020B0504020202020204" pitchFamily="34" charset="0"/>
          </a:endParaRPr>
        </a:p>
      </xdr:txBody>
    </xdr:sp>
    <xdr:clientData/>
  </xdr:twoCellAnchor>
  <xdr:twoCellAnchor>
    <xdr:from>
      <xdr:col>0</xdr:col>
      <xdr:colOff>594360</xdr:colOff>
      <xdr:row>20</xdr:row>
      <xdr:rowOff>586740</xdr:rowOff>
    </xdr:from>
    <xdr:to>
      <xdr:col>1</xdr:col>
      <xdr:colOff>2575560</xdr:colOff>
      <xdr:row>22</xdr:row>
      <xdr:rowOff>114300</xdr:rowOff>
    </xdr:to>
    <xdr:sp macro="" textlink="">
      <xdr:nvSpPr>
        <xdr:cNvPr id="21" name="TextBox 20">
          <a:extLst>
            <a:ext uri="{FF2B5EF4-FFF2-40B4-BE49-F238E27FC236}">
              <a16:creationId xmlns:a16="http://schemas.microsoft.com/office/drawing/2014/main" id="{4C370BE1-8BBC-46A1-9C6A-A780EB63C78E}"/>
            </a:ext>
          </a:extLst>
        </xdr:cNvPr>
        <xdr:cNvSpPr txBox="1"/>
      </xdr:nvSpPr>
      <xdr:spPr>
        <a:xfrm>
          <a:off x="594360" y="75133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the New Forest area has generally sat between the rural and England situations, with it moving higher than the England position in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394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New Forest</v>
      </c>
      <c r="G12" s="88" t="str">
        <f>IFERROR(VLOOKUP(F12,GVA!B244:B552,1,FALSE),VLOOKUP(F12,GVA!B6:C230,2,FALSE))</f>
        <v>New Forest</v>
      </c>
      <c r="H12" s="89" t="str">
        <f>IF(F12=G12,"",G12)</f>
        <v/>
      </c>
      <c r="I12" s="76">
        <f>IFERROR(VLOOKUP($F12,GVA!$B$7:$S$230,GVA!D$3,FALSE),VLOOKUP($F12,GVA!$B$244:$T$554,GVA!E$3,FALSE))</f>
        <v>30.08</v>
      </c>
      <c r="J12" s="77">
        <f>IFERROR(VLOOKUP($F12,GVA!$B$7:$S$230,GVA!E$3,FALSE),VLOOKUP($F12,GVA!$B$244:$T$554,GVA!F$3,FALSE))</f>
        <v>30.01</v>
      </c>
      <c r="K12" s="77">
        <f>IFERROR(VLOOKUP($F12,GVA!$B$7:$S$230,GVA!F$3,FALSE),VLOOKUP($F12,GVA!$B$244:$T$554,GVA!G$3,FALSE))</f>
        <v>29.65</v>
      </c>
      <c r="L12" s="77">
        <f>IFERROR(VLOOKUP($F12,GVA!$B$7:$S$230,GVA!G$3,FALSE),VLOOKUP($F12,GVA!$B$244:$T$554,GVA!H$3,FALSE))</f>
        <v>29.37</v>
      </c>
      <c r="M12" s="77">
        <f>IFERROR(VLOOKUP($F12,GVA!$B$7:$S$230,GVA!H$3,FALSE),VLOOKUP($F12,GVA!$B$244:$T$554,GVA!I$3,FALSE))</f>
        <v>29.77</v>
      </c>
      <c r="N12" s="77">
        <f>IFERROR(VLOOKUP($F12,GVA!$B$7:$S$230,GVA!I$3,FALSE),VLOOKUP($F12,GVA!$B$244:$T$554,GVA!J$3,FALSE))</f>
        <v>30.47</v>
      </c>
      <c r="O12" s="77">
        <f>IFERROR(VLOOKUP($F12,GVA!$B$7:$S$230,GVA!J$3,FALSE),VLOOKUP($F12,GVA!$B$244:$T$554,GVA!K$3,FALSE))</f>
        <v>31.45</v>
      </c>
      <c r="P12" s="77">
        <f>IFERROR(VLOOKUP($F12,GVA!$B$7:$S$230,GVA!K$3,FALSE),VLOOKUP($F12,GVA!$B$244:$T$554,GVA!L$3,FALSE))</f>
        <v>32.049999999999997</v>
      </c>
      <c r="Q12" s="77">
        <f>IFERROR(VLOOKUP($F12,GVA!$B$7:$S$230,GVA!L$3,FALSE),VLOOKUP($F12,GVA!$B$244:$T$554,GVA!M$3,FALSE))</f>
        <v>32.5</v>
      </c>
      <c r="R12" s="77">
        <f>IFERROR(VLOOKUP($F12,GVA!$B$7:$S$230,GVA!M$3,FALSE),VLOOKUP($F12,GVA!$B$244:$T$554,GVA!N$3,FALSE))</f>
        <v>32.93</v>
      </c>
      <c r="S12" s="77">
        <f>IFERROR(VLOOKUP($F12,GVA!$B$7:$S$230,GVA!N$3,FALSE),VLOOKUP($F12,GVA!$B$244:$T$554,GVA!O$3,FALSE))</f>
        <v>33.1</v>
      </c>
      <c r="T12" s="77">
        <f>IFERROR(VLOOKUP($F12,GVA!$B$7:$S$230,GVA!O$3,FALSE),VLOOKUP($F12,GVA!$B$244:$T$554,GVA!P$3,FALSE))</f>
        <v>33.53</v>
      </c>
      <c r="U12" s="77">
        <f>IFERROR(VLOOKUP($F12,GVA!$B$7:$S$230,GVA!P$3,FALSE),VLOOKUP($F12,GVA!$B$244:$T$554,GVA!Q$3,FALSE))</f>
        <v>34.130000000000003</v>
      </c>
      <c r="V12" s="77">
        <f>IFERROR(VLOOKUP($F12,GVA!$B$7:$S$230,GVA!Q$3,FALSE),VLOOKUP($F12,GVA!$B$244:$T$554,GVA!R$3,FALSE))</f>
        <v>35.479999999999997</v>
      </c>
      <c r="W12" s="77">
        <f>IFERROR(VLOOKUP($F12,GVA!$B$7:$S$230,GVA!R$3,FALSE),VLOOKUP($F12,GVA!$B$244:$T$554,GVA!S$3,FALSE))</f>
        <v>36.619999999999997</v>
      </c>
      <c r="X12" s="77">
        <f>IFERROR(VLOOKUP($F12,GVA!$B$7:$S$230,GVA!S$3,FALSE),VLOOKUP($F12,GVA!$B$244:$T$554,GVA!T$3,FALSE))</f>
        <v>37.35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New Forest to Rural as a Region</v>
      </c>
      <c r="G15" s="122"/>
      <c r="H15" s="123"/>
      <c r="I15" s="74">
        <f>100*((I12-I13)/I13)</f>
        <v>27.78185165143605</v>
      </c>
      <c r="J15" s="74">
        <f t="shared" ref="J15:X15" si="0">100*((J12-J13)/J13)</f>
        <v>27.839422277217686</v>
      </c>
      <c r="K15" s="74">
        <f t="shared" si="0"/>
        <v>21.996737740811962</v>
      </c>
      <c r="L15" s="74">
        <f t="shared" si="0"/>
        <v>18.24351527002931</v>
      </c>
      <c r="M15" s="74">
        <f t="shared" si="0"/>
        <v>17.832657157801009</v>
      </c>
      <c r="N15" s="74">
        <f t="shared" si="0"/>
        <v>19.61807908548354</v>
      </c>
      <c r="O15" s="74">
        <f t="shared" si="0"/>
        <v>21.945927980908188</v>
      </c>
      <c r="P15" s="74">
        <f t="shared" si="0"/>
        <v>22.446751900012288</v>
      </c>
      <c r="Q15" s="74">
        <f t="shared" si="0"/>
        <v>21.674020590988086</v>
      </c>
      <c r="R15" s="74">
        <f t="shared" si="0"/>
        <v>21.182330752953803</v>
      </c>
      <c r="S15" s="74">
        <f t="shared" si="0"/>
        <v>19.820553594745856</v>
      </c>
      <c r="T15" s="74">
        <f t="shared" si="0"/>
        <v>19.119960751805948</v>
      </c>
      <c r="U15" s="74">
        <f t="shared" si="0"/>
        <v>18.354793564820394</v>
      </c>
      <c r="V15" s="74">
        <f t="shared" si="0"/>
        <v>19.780559853706574</v>
      </c>
      <c r="W15" s="74">
        <f t="shared" si="0"/>
        <v>21.120294209135835</v>
      </c>
      <c r="X15" s="74">
        <f t="shared" si="0"/>
        <v>22.253352089186404</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New Forest</v>
      </c>
      <c r="G20" s="88"/>
      <c r="H20" s="89"/>
      <c r="I20" s="80">
        <f>IF(VLOOKUP($F20,PAY!$A$11:$AE$349,4,FALSE)="-",#N/A,VLOOKUP($F20,PAY!$A$11:$AE$349,4,FALSE))</f>
        <v>440</v>
      </c>
      <c r="J20" s="80">
        <f>IF(VLOOKUP($F20,PAY!$A$11:$AE$349,6,FALSE)="-",#N/A,VLOOKUP($F20,PAY!$A$11:$AE$349,6,FALSE))</f>
        <v>457.3</v>
      </c>
      <c r="K20" s="80">
        <f>IF(VLOOKUP($F20,PAY!$A$11:$AE$349,8,FALSE)="-",#N/A,VLOOKUP($F20,PAY!$A$11:$AE$349,8,FALSE))</f>
        <v>464.9</v>
      </c>
      <c r="L20" s="80">
        <f>IF(VLOOKUP($F20,PAY!$A$11:$AE$349,10,FALSE)="-",#N/A,VLOOKUP($F20,PAY!$A$11:$AE$349,10,FALSE))</f>
        <v>476.4</v>
      </c>
      <c r="M20" s="80">
        <f>IF(VLOOKUP($F20,PAY!$A$11:$AE$349,12,FALSE)="-",#N/A,VLOOKUP($F20,PAY!$A$11:$AE$349,12,FALSE))</f>
        <v>493.7</v>
      </c>
      <c r="N20" s="80">
        <f>IF(VLOOKUP($F20,PAY!$A$11:$AE$349,14,FALSE)="-",#N/A,VLOOKUP($F20,PAY!$A$11:$AE$349,14,FALSE))</f>
        <v>486.8</v>
      </c>
      <c r="O20" s="80">
        <f>IF(VLOOKUP($F20,PAY!$A$11:$AE$349,16,FALSE)="-",#N/A,VLOOKUP($F20,PAY!$A$11:$AE$349,16,FALSE))</f>
        <v>487.1</v>
      </c>
      <c r="P20" s="80">
        <f>IF(VLOOKUP($F20,PAY!$A$11:$AE$349,18,FALSE)="-",#N/A,VLOOKUP($F20,PAY!$A$11:$AE$349,18,FALSE))</f>
        <v>518.20000000000005</v>
      </c>
      <c r="Q20" s="80">
        <f>IF(VLOOKUP($F20,PAY!$A$11:$AE$349,20,FALSE)="-",#N/A,VLOOKUP($F20,PAY!$A$11:$AE$349,20,FALSE))</f>
        <v>508.6</v>
      </c>
      <c r="R20" s="80">
        <f>IF(VLOOKUP($F20,PAY!$A$11:$AE$349,22,FALSE)="-",#N/A,VLOOKUP($F20,PAY!$A$11:$AE$349,22,FALSE))</f>
        <v>516.9</v>
      </c>
      <c r="S20" s="80">
        <f>IF(VLOOKUP($F20,PAY!$A$11:$AE$349,24,FALSE)="-",#N/A,VLOOKUP($F20,PAY!$A$11:$AE$349,24,FALSE))</f>
        <v>549.79999999999995</v>
      </c>
      <c r="T20" s="80">
        <f>IF(VLOOKUP($F20,PAY!$A$11:$AE$349,26,FALSE)="-",#N/A,VLOOKUP($F20,PAY!$A$11:$AE$349,26,FALSE))</f>
        <v>572.70000000000005</v>
      </c>
      <c r="U20" s="80">
        <f>IF(VLOOKUP($F20,PAY!$A$11:$AE$349,28,FALSE)="-",#N/A,VLOOKUP($F20,PAY!$A$11:$AE$349,28,FALSE))</f>
        <v>568.4</v>
      </c>
      <c r="V20" s="80">
        <f>IF(VLOOKUP($F20,PAY!$A$11:$AE$349,30,FALSE)="-",#N/A,VLOOKUP($F20,PAY!$A$11:$AE$349,30,FALSE))</f>
        <v>633.1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New Forest to Rural as a Region</v>
      </c>
      <c r="G23" s="122"/>
      <c r="H23" s="123"/>
      <c r="I23" s="74">
        <f>100*((I20-I21)/I21)</f>
        <v>1.6184105898311447</v>
      </c>
      <c r="J23" s="74">
        <f t="shared" ref="J23:V23" si="2">100*((J20-J21)/J21)</f>
        <v>4.6632717285575325</v>
      </c>
      <c r="K23" s="74">
        <f t="shared" si="2"/>
        <v>3.74623244041815</v>
      </c>
      <c r="L23" s="74">
        <f t="shared" si="2"/>
        <v>5.7132263718484708</v>
      </c>
      <c r="M23" s="74">
        <f t="shared" si="2"/>
        <v>8.4475673030402287</v>
      </c>
      <c r="N23" s="74">
        <f t="shared" si="2"/>
        <v>5.1013101725579828</v>
      </c>
      <c r="O23" s="74">
        <f t="shared" si="2"/>
        <v>3.4616356665429948</v>
      </c>
      <c r="P23" s="74">
        <f t="shared" si="2"/>
        <v>9.1357445435860036</v>
      </c>
      <c r="Q23" s="74">
        <f t="shared" si="2"/>
        <v>3.905702485964238</v>
      </c>
      <c r="R23" s="74">
        <f t="shared" si="2"/>
        <v>2.5479338531661107</v>
      </c>
      <c r="S23" s="74">
        <f t="shared" si="2"/>
        <v>6.8764831246784839</v>
      </c>
      <c r="T23" s="74">
        <f t="shared" si="2"/>
        <v>7.3077154717637871</v>
      </c>
      <c r="U23" s="74">
        <f t="shared" si="2"/>
        <v>7.0336002904009263</v>
      </c>
      <c r="V23" s="74">
        <f t="shared" si="2"/>
        <v>12.201199578930254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New Forest</v>
      </c>
      <c r="G28" s="88"/>
      <c r="H28" s="89"/>
      <c r="I28" s="76">
        <f>VLOOKUP($F28,EMPLOYMENT!$A$6:$BW$345,6,FALSE)</f>
        <v>79</v>
      </c>
      <c r="J28" s="77">
        <f>VLOOKUP($F28,EMPLOYMENT!$A$6:$BW$345,10,FALSE)</f>
        <v>76.900000000000006</v>
      </c>
      <c r="K28" s="77">
        <f>VLOOKUP($F28,EMPLOYMENT!$A$6:$BW$345,14,FALSE)</f>
        <v>75.099999999999994</v>
      </c>
      <c r="L28" s="77">
        <f>VLOOKUP($F28,EMPLOYMENT!$A$6:$BW$345,18,FALSE)</f>
        <v>75.599999999999994</v>
      </c>
      <c r="M28" s="77">
        <f>VLOOKUP($F28,EMPLOYMENT!$A$6:$BW$345,22,FALSE)</f>
        <v>75.7</v>
      </c>
      <c r="N28" s="77">
        <f>VLOOKUP($F28,EMPLOYMENT!$A$6:$BW$345,26,FALSE)</f>
        <v>74.8</v>
      </c>
      <c r="O28" s="77">
        <f>VLOOKUP($F28,EMPLOYMENT!$A$6:$BW$345,30,FALSE)</f>
        <v>76.8</v>
      </c>
      <c r="P28" s="77">
        <f>VLOOKUP($F28,EMPLOYMENT!$A$6:$BW$345,34,FALSE)</f>
        <v>71</v>
      </c>
      <c r="Q28" s="77">
        <f>VLOOKUP($F28,EMPLOYMENT!$A$6:$BW$345,38,FALSE)</f>
        <v>76.099999999999994</v>
      </c>
      <c r="R28" s="77">
        <f>VLOOKUP($F28,EMPLOYMENT!$A$6:$BW$345,42,FALSE)</f>
        <v>81.8</v>
      </c>
      <c r="S28" s="77">
        <f>VLOOKUP($F28,EMPLOYMENT!$A$6:$BW$345,46,FALSE)</f>
        <v>78.400000000000006</v>
      </c>
      <c r="T28" s="77">
        <f>VLOOKUP($F28,EMPLOYMENT!$A$6:$BW$345,50,FALSE)</f>
        <v>77.8</v>
      </c>
      <c r="U28" s="77">
        <f>VLOOKUP($F28,EMPLOYMENT!$A$6:$BW$345,54,FALSE)</f>
        <v>80.7</v>
      </c>
      <c r="V28" s="77">
        <f>VLOOKUP($F28,EMPLOYMENT!$A$6:$BW$345,58,FALSE)</f>
        <v>80.5</v>
      </c>
      <c r="W28" s="77">
        <f>VLOOKUP($F28,EMPLOYMENT!$A$6:$BW$345,62,FALSE)</f>
        <v>78.400000000000006</v>
      </c>
      <c r="X28" s="77">
        <f>VLOOKUP($F28,EMPLOYMENT!$A$6:$BW$345,66,FALSE)</f>
        <v>82.6</v>
      </c>
      <c r="Y28" s="77">
        <f>VLOOKUP($F28,EMPLOYMENT!$A$6:$BW$345,70,FALSE)</f>
        <v>77.5</v>
      </c>
      <c r="Z28" s="77">
        <f>VLOOKUP($F28,EMPLOYMENT!$A$6:$BW$345,74,FALSE)</f>
        <v>76.2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New Forest to Rural as a Region</v>
      </c>
      <c r="G31" s="122"/>
      <c r="H31" s="123"/>
      <c r="I31" s="74">
        <f>(I28-I29)</f>
        <v>2.8886580805982618</v>
      </c>
      <c r="J31" s="74">
        <f t="shared" ref="J31:Z31" si="4">(J28-J29)</f>
        <v>0.58702453331704874</v>
      </c>
      <c r="K31" s="74">
        <f t="shared" si="4"/>
        <v>-0.77318889948676883</v>
      </c>
      <c r="L31" s="74">
        <f t="shared" si="4"/>
        <v>-4.04683026278434E-2</v>
      </c>
      <c r="M31" s="74">
        <f t="shared" si="4"/>
        <v>-3.5524373331739412E-2</v>
      </c>
      <c r="N31" s="74">
        <f t="shared" si="4"/>
        <v>0.29046015712681594</v>
      </c>
      <c r="O31" s="74">
        <f t="shared" si="4"/>
        <v>3.2528668610301281</v>
      </c>
      <c r="P31" s="74">
        <f t="shared" si="4"/>
        <v>-2.7342954032776134</v>
      </c>
      <c r="Q31" s="74">
        <f t="shared" si="4"/>
        <v>2.0668425245374209</v>
      </c>
      <c r="R31" s="74">
        <f t="shared" si="4"/>
        <v>7.0555250700997902</v>
      </c>
      <c r="S31" s="74">
        <f t="shared" si="4"/>
        <v>2.2911396599243972</v>
      </c>
      <c r="T31" s="74">
        <f t="shared" si="4"/>
        <v>0.6094680243909778</v>
      </c>
      <c r="U31" s="74">
        <f t="shared" si="4"/>
        <v>3.7283675182919609</v>
      </c>
      <c r="V31" s="74">
        <f t="shared" si="4"/>
        <v>2.4672131147541023</v>
      </c>
      <c r="W31" s="74">
        <f t="shared" si="4"/>
        <v>0.35184310658586071</v>
      </c>
      <c r="X31" s="74">
        <f t="shared" si="4"/>
        <v>4.0087006210432889</v>
      </c>
      <c r="Y31" s="74">
        <f t="shared" si="4"/>
        <v>0.48565370387079554</v>
      </c>
      <c r="Z31" s="74">
        <f t="shared" si="4"/>
        <v>4.4241922120960453E-2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New Forest</v>
      </c>
      <c r="G36" s="88" t="str">
        <f>IFERROR(VLOOKUP(F36,GDHI!B338:C574,2,FALSE),VLOOKUP(F36,GDHI!C3:C336,1,FALSE))</f>
        <v>New Forest</v>
      </c>
      <c r="H36" s="89" t="str">
        <f>IF(F36=G36,"",G36)</f>
        <v/>
      </c>
      <c r="I36" s="83">
        <f>IFERROR(VLOOKUP($F36,GDHI!$B$338:$U$574,GDHI!G$578,FALSE),VLOOKUP($F36,GDHI!$C$3:$U$336,GDHI!F$578,FALSE))</f>
        <v>15612</v>
      </c>
      <c r="J36" s="84">
        <f>IFERROR(VLOOKUP($F36,GDHI!$B$338:$U$574,GDHI!H$578,FALSE),VLOOKUP($F36,GDHI!$C$3:$U$336,GDHI!G$578,FALSE))</f>
        <v>16196</v>
      </c>
      <c r="K36" s="84">
        <f>IFERROR(VLOOKUP($F36,GDHI!$B$338:$U$574,GDHI!I$578,FALSE),VLOOKUP($F36,GDHI!$C$3:$U$336,GDHI!H$578,FALSE))</f>
        <v>16851</v>
      </c>
      <c r="L36" s="84">
        <f>IFERROR(VLOOKUP($F36,GDHI!$B$338:$U$574,GDHI!J$578,FALSE),VLOOKUP($F36,GDHI!$C$3:$U$336,GDHI!I$578,FALSE))</f>
        <v>17700</v>
      </c>
      <c r="M36" s="84">
        <f>IFERROR(VLOOKUP($F36,GDHI!$B$338:$U$574,GDHI!K$578,FALSE),VLOOKUP($F36,GDHI!$C$3:$U$336,GDHI!J$578,FALSE))</f>
        <v>18393</v>
      </c>
      <c r="N36" s="84">
        <f>IFERROR(VLOOKUP($F36,GDHI!$B$338:$U$574,GDHI!L$578,FALSE),VLOOKUP($F36,GDHI!$C$3:$U$336,GDHI!K$578,FALSE))</f>
        <v>18764</v>
      </c>
      <c r="O36" s="84">
        <f>IFERROR(VLOOKUP($F36,GDHI!$B$338:$U$574,GDHI!M$578,FALSE),VLOOKUP($F36,GDHI!$C$3:$U$336,GDHI!L$578,FALSE))</f>
        <v>18762</v>
      </c>
      <c r="P36" s="84">
        <f>IFERROR(VLOOKUP($F36,GDHI!$B$338:$U$574,GDHI!N$578,FALSE),VLOOKUP($F36,GDHI!$C$3:$U$336,GDHI!M$578,FALSE))</f>
        <v>19085</v>
      </c>
      <c r="Q36" s="84">
        <f>IFERROR(VLOOKUP($F36,GDHI!$B$338:$U$574,GDHI!O$578,FALSE),VLOOKUP($F36,GDHI!$C$3:$U$336,GDHI!N$578,FALSE))</f>
        <v>20068</v>
      </c>
      <c r="R36" s="84">
        <f>IFERROR(VLOOKUP($F36,GDHI!$B$338:$U$574,GDHI!P$578,FALSE),VLOOKUP($F36,GDHI!$C$3:$U$336,GDHI!O$578,FALSE))</f>
        <v>20308</v>
      </c>
      <c r="S36" s="84">
        <f>IFERROR(VLOOKUP($F36,GDHI!$B$338:$U$574,GDHI!Q$578,FALSE),VLOOKUP($F36,GDHI!$C$3:$U$336,GDHI!P$578,FALSE))</f>
        <v>20827</v>
      </c>
      <c r="T36" s="84">
        <f>IFERROR(VLOOKUP($F36,GDHI!$B$338:$U$574,GDHI!R$578,FALSE),VLOOKUP($F36,GDHI!$C$3:$U$336,GDHI!Q$578,FALSE))</f>
        <v>22418</v>
      </c>
      <c r="U36" s="84">
        <f>IFERROR(VLOOKUP($F36,GDHI!$B$338:$U$574,GDHI!S$578,FALSE),VLOOKUP($F36,GDHI!$C$3:$U$336,GDHI!R$578,FALSE))</f>
        <v>22575</v>
      </c>
      <c r="V36" s="84">
        <f>IFERROR(VLOOKUP($F36,GDHI!$B$338:$U$574,GDHI!T$578,FALSE),VLOOKUP($F36,GDHI!$C$3:$U$336,GDHI!S$578,FALSE))</f>
        <v>23047</v>
      </c>
      <c r="W36" s="84">
        <f>IFERROR(VLOOKUP($F36,GDHI!$B$338:$U$574,GDHI!U$578,FALSE),VLOOKUP($F36,GDHI!$C$3:$U$336,GDHI!T$578,FALSE))</f>
        <v>24279</v>
      </c>
      <c r="X36" s="84">
        <f>IFERROR(VLOOKUP($F36,GDHI!$B$338:$U$574,GDHI!V$578,FALSE),VLOOKUP($F36,GDHI!$C$3:$U$336,GDHI!U$578,FALSE))</f>
        <v>24778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New Forest to Rural as a Region</v>
      </c>
      <c r="G39" s="122"/>
      <c r="H39" s="123"/>
      <c r="I39" s="74">
        <f>100*((I36-I37)/I37)</f>
        <v>6.1354906692953532</v>
      </c>
      <c r="J39" s="74">
        <f t="shared" ref="J39:X39" si="6">100*((J36-J37)/J37)</f>
        <v>5.570269135651098</v>
      </c>
      <c r="K39" s="74">
        <f t="shared" si="6"/>
        <v>5.8202149920269539</v>
      </c>
      <c r="L39" s="74">
        <f t="shared" si="6"/>
        <v>6.8312966551629675</v>
      </c>
      <c r="M39" s="74">
        <f t="shared" si="6"/>
        <v>7.792311991086458</v>
      </c>
      <c r="N39" s="74">
        <f t="shared" si="6"/>
        <v>8.5068549261499093</v>
      </c>
      <c r="O39" s="74">
        <f t="shared" si="6"/>
        <v>7.1629500940050859</v>
      </c>
      <c r="P39" s="74">
        <f t="shared" si="6"/>
        <v>7.2188142888863371</v>
      </c>
      <c r="Q39" s="74">
        <f t="shared" si="6"/>
        <v>9.2649992805167933</v>
      </c>
      <c r="R39" s="74">
        <f t="shared" si="6"/>
        <v>7.5980928604633071</v>
      </c>
      <c r="S39" s="74">
        <f t="shared" si="6"/>
        <v>7.3776121409198145</v>
      </c>
      <c r="T39" s="74">
        <f t="shared" si="6"/>
        <v>9.5786912089715432</v>
      </c>
      <c r="U39" s="74">
        <f t="shared" si="6"/>
        <v>9.4550508746937858</v>
      </c>
      <c r="V39" s="74">
        <f t="shared" si="6"/>
        <v>9.9282778216581544</v>
      </c>
      <c r="W39" s="74">
        <f t="shared" si="6"/>
        <v>11.158009023730068</v>
      </c>
      <c r="X39" s="74">
        <f t="shared" si="6"/>
        <v>11.286118428826617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New Forest</v>
      </c>
      <c r="G44" s="88"/>
      <c r="H44" s="89"/>
      <c r="I44" s="76">
        <f>VLOOKUP($F44,'LOW PAID'!$A$9:$N$444,6,FALSE)</f>
        <v>24.5</v>
      </c>
      <c r="J44" s="77">
        <f>VLOOKUP($F44,'LOW PAID'!$P$9:$W$444,6,FALSE)</f>
        <v>25.2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New Forest to Rural as a Region</v>
      </c>
      <c r="G47" s="122"/>
      <c r="H47" s="123"/>
      <c r="I47" s="74">
        <f>(I44-I45)</f>
        <v>-0.69387467821311688</v>
      </c>
      <c r="J47" s="74">
        <f>(J44-J45)</f>
        <v>-0.48611650903005454</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New Forest</v>
      </c>
      <c r="G52" s="88"/>
      <c r="H52" s="89"/>
      <c r="I52" s="76">
        <f>VLOOKUP($F52,INACTIVITY!$A$6:$BW$345,6,FALSE)</f>
        <v>19.100000000000001</v>
      </c>
      <c r="J52" s="77">
        <f>VLOOKUP($F52,INACTIVITY!$A$6:$BW$345,10,FALSE)</f>
        <v>21.1</v>
      </c>
      <c r="K52" s="77">
        <f>VLOOKUP($F52,INACTIVITY!$A$6:$BW$345,14,FALSE)</f>
        <v>21.2</v>
      </c>
      <c r="L52" s="77">
        <f>VLOOKUP($F52,INACTIVITY!$A$6:$BW$345,18,FALSE)</f>
        <v>21</v>
      </c>
      <c r="M52" s="77">
        <f>VLOOKUP($F52,INACTIVITY!$A$6:$BW$345,22,FALSE)</f>
        <v>21.6</v>
      </c>
      <c r="N52" s="77">
        <f>VLOOKUP($F52,INACTIVITY!$A$6:$BW$345,26,FALSE)</f>
        <v>20.9</v>
      </c>
      <c r="O52" s="77">
        <f>VLOOKUP($F52,INACTIVITY!$A$6:$BW$345,30,FALSE)</f>
        <v>18.3</v>
      </c>
      <c r="P52" s="77">
        <f>VLOOKUP($F52,INACTIVITY!$A$6:$BW$345,34,FALSE)</f>
        <v>25.1</v>
      </c>
      <c r="Q52" s="77">
        <f>VLOOKUP($F52,INACTIVITY!$A$6:$BW$345,38,FALSE)</f>
        <v>20.8</v>
      </c>
      <c r="R52" s="77">
        <f>VLOOKUP($F52,INACTIVITY!$A$6:$BW$345,42,FALSE)</f>
        <v>14.2</v>
      </c>
      <c r="S52" s="77">
        <f>VLOOKUP($F52,INACTIVITY!$A$6:$BW$345,46,FALSE)</f>
        <v>18.899999999999999</v>
      </c>
      <c r="T52" s="77">
        <f>VLOOKUP($F52,INACTIVITY!$A$6:$BW$345,50,FALSE)</f>
        <v>18.7</v>
      </c>
      <c r="U52" s="77">
        <f>VLOOKUP($F52,INACTIVITY!$A$6:$BW$345,54,FALSE)</f>
        <v>17.600000000000001</v>
      </c>
      <c r="V52" s="77">
        <f>VLOOKUP($F52,INACTIVITY!$A$6:$BW$345,58,FALSE)</f>
        <v>17.899999999999999</v>
      </c>
      <c r="W52" s="77">
        <f>VLOOKUP($F52,INACTIVITY!$A$6:$BW$345,62,FALSE)</f>
        <v>19.100000000000001</v>
      </c>
      <c r="X52" s="77">
        <f>VLOOKUP($F52,INACTIVITY!$A$6:$BW$345,66,FALSE)</f>
        <v>16.7</v>
      </c>
      <c r="Y52" s="77">
        <f>VLOOKUP($F52,INACTIVITY!$A$6:$BW$345,70,FALSE)</f>
        <v>21.1</v>
      </c>
      <c r="Z52" s="77">
        <f>VLOOKUP($F52,INACTIVITY!$A$6:$BW$345,74,FALSE)</f>
        <v>20.6</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New Forest to Rural as a Region</v>
      </c>
      <c r="G55" s="122"/>
      <c r="H55" s="123"/>
      <c r="I55" s="74">
        <f>(I52-I53)</f>
        <v>-2.2956445716102358</v>
      </c>
      <c r="J55" s="74">
        <f t="shared" ref="J55:Z55" si="10">(J52-J53)</f>
        <v>9.1477272727274794E-2</v>
      </c>
      <c r="K55" s="74">
        <f t="shared" si="10"/>
        <v>0.33753460654122236</v>
      </c>
      <c r="L55" s="74">
        <f t="shared" si="10"/>
        <v>-0.31406533153663929</v>
      </c>
      <c r="M55" s="74">
        <f t="shared" si="10"/>
        <v>0.76499768910799659</v>
      </c>
      <c r="N55" s="74">
        <f t="shared" si="10"/>
        <v>-3.3143757920441885E-2</v>
      </c>
      <c r="O55" s="74">
        <f t="shared" si="10"/>
        <v>-3.3919371275051731</v>
      </c>
      <c r="P55" s="74">
        <f t="shared" si="10"/>
        <v>3.6057542192465526</v>
      </c>
      <c r="Q55" s="74">
        <f t="shared" si="10"/>
        <v>-0.38254879448909307</v>
      </c>
      <c r="R55" s="74">
        <f t="shared" si="10"/>
        <v>-6.5745930974387718</v>
      </c>
      <c r="S55" s="74">
        <f t="shared" si="10"/>
        <v>-1.3732104559724014</v>
      </c>
      <c r="T55" s="74">
        <f t="shared" si="10"/>
        <v>-0.9961946834069586</v>
      </c>
      <c r="U55" s="74">
        <f t="shared" si="10"/>
        <v>-2.2524293470694694</v>
      </c>
      <c r="V55" s="74">
        <f t="shared" si="10"/>
        <v>-1.3532773342803779</v>
      </c>
      <c r="W55" s="74">
        <f t="shared" si="10"/>
        <v>-7.6956009182847396E-2</v>
      </c>
      <c r="X55" s="74">
        <f t="shared" si="10"/>
        <v>-2.1520649493649309</v>
      </c>
      <c r="Y55" s="74">
        <f t="shared" si="10"/>
        <v>1.3274172781285394</v>
      </c>
      <c r="Z55" s="74">
        <f t="shared" si="10"/>
        <v>-0.48517977563006909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New Forest</v>
      </c>
      <c r="G60" s="88"/>
      <c r="H60" s="89"/>
      <c r="I60" s="76">
        <f>VLOOKUP($F60,DISABILITY!$A$718:$I$1052,DISABILITY!B$1053,FALSE)</f>
        <v>7.8999999999999915</v>
      </c>
      <c r="J60" s="77">
        <f>VLOOKUP($F60,DISABILITY!$A$718:$I$1052,DISABILITY!C$1053,FALSE)</f>
        <v>24.099999999999994</v>
      </c>
      <c r="K60" s="77">
        <f>VLOOKUP($F60,DISABILITY!$A$718:$I$1052,DISABILITY!D$1053,FALSE)</f>
        <v>19.099999999999994</v>
      </c>
      <c r="L60" s="77">
        <f>VLOOKUP($F60,DISABILITY!$A$718:$I$1052,DISABILITY!E$1053,FALSE)</f>
        <v>27.9</v>
      </c>
      <c r="M60" s="77">
        <f>VLOOKUP($F60,DISABILITY!$A$718:$I$1052,DISABILITY!F$1053,FALSE)</f>
        <v>-3.9000000000000057</v>
      </c>
      <c r="N60" s="77">
        <f>VLOOKUP($F60,DISABILITY!$A$718:$I$1052,DISABILITY!G$1053,FALSE)</f>
        <v>13.300000000000011</v>
      </c>
      <c r="O60" s="77">
        <f>VLOOKUP($F60,DISABILITY!$A$718:$I$1052,DISABILITY!H$1053,FALSE)</f>
        <v>15.100000000000009</v>
      </c>
      <c r="P60" s="77">
        <f>VLOOKUP($F60,DISABILITY!$A$718:$I$1052,DISABILITY!I$1053,FALSE)</f>
        <v>21.900000000000006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New Forest to Rural as a Region</v>
      </c>
      <c r="G63" s="122"/>
      <c r="H63" s="123"/>
      <c r="I63" s="74">
        <f>(I60-I61)</f>
        <v>-19.520156540647257</v>
      </c>
      <c r="J63" s="74">
        <f t="shared" ref="J63:P63" si="12">(J60-J61)</f>
        <v>-3.219044407051193</v>
      </c>
      <c r="K63" s="74">
        <f t="shared" si="12"/>
        <v>-9.0191283614982112</v>
      </c>
      <c r="L63" s="74">
        <f t="shared" si="12"/>
        <v>1.9090654610033226</v>
      </c>
      <c r="M63" s="74">
        <f t="shared" si="12"/>
        <v>-29.375225818666124</v>
      </c>
      <c r="N63" s="74">
        <f t="shared" si="12"/>
        <v>-12.231247685441971</v>
      </c>
      <c r="O63" s="74">
        <f t="shared" si="12"/>
        <v>-8.6972222879969365</v>
      </c>
      <c r="P63" s="74">
        <f t="shared" si="12"/>
        <v>-3.4541779303421691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New Forest</v>
      </c>
      <c r="G68" s="88"/>
      <c r="H68" s="89"/>
      <c r="I68" s="76">
        <f>VLOOKUP($F68,'WORKLESS HOUSEHOLDS'!$DW$4:$EC$397,7,FALSE)</f>
        <v>6.8685942110701186</v>
      </c>
      <c r="J68" s="77">
        <f>VLOOKUP($F68,'WORKLESS HOUSEHOLDS'!$DN$4:$DT$397,7,FALSE)</f>
        <v>8.9299959547884704</v>
      </c>
      <c r="K68" s="77">
        <f>VLOOKUP($F68,'WORKLESS HOUSEHOLDS'!$DE$4:$DK$397,7,FALSE)</f>
        <v>8.645958471864807</v>
      </c>
      <c r="L68" s="77">
        <f>VLOOKUP($F68,'WORKLESS HOUSEHOLDS'!$CV$4:$DB$397,7,FALSE)</f>
        <v>5.2003808484327747</v>
      </c>
      <c r="M68" s="77">
        <f>VLOOKUP($F68,'WORKLESS HOUSEHOLDS'!$CM$4:$CS$397,7,FALSE)</f>
        <v>9.9057195622219822</v>
      </c>
      <c r="N68" s="77">
        <f>VLOOKUP($F68,'WORKLESS HOUSEHOLDS'!$CD$4:$CJ$397,7,FALSE)</f>
        <v>6.2774027420140586</v>
      </c>
      <c r="O68" s="77">
        <f>VLOOKUP($F68,'WORKLESS HOUSEHOLDS'!$BU$4:$CA$397,7,FALSE)</f>
        <v>3.640929064657878</v>
      </c>
      <c r="P68" s="77">
        <f>VLOOKUP($F68,'WORKLESS HOUSEHOLDS'!$BL$4:$BR$397,7,FALSE)</f>
        <v>3.4405172168266356</v>
      </c>
      <c r="Q68" s="77">
        <f>VLOOKUP($F68,'WORKLESS HOUSEHOLDS'!$BC$4:$BI$397,7,FALSE)</f>
        <v>11.657709797436958</v>
      </c>
      <c r="R68" s="77">
        <f>VLOOKUP($F68,'WORKLESS HOUSEHOLDS'!$AT$4:$AZ$397,7,FALSE)</f>
        <v>13.114514952589351</v>
      </c>
      <c r="S68" s="77">
        <f>VLOOKUP($F68,'WORKLESS HOUSEHOLDS'!$AK$4:$AQ$397,7,FALSE)</f>
        <v>6.3478977741137674</v>
      </c>
      <c r="T68" s="77" t="str">
        <f>VLOOKUP($F68,'WORKLESS HOUSEHOLDS'!$AB$4:$AH$397,7,FALSE)</f>
        <v>#</v>
      </c>
      <c r="U68" s="77">
        <f>VLOOKUP($F68,'WORKLESS HOUSEHOLDS'!$S$4:$Y$397,7,FALSE)</f>
        <v>3.3261966661569047</v>
      </c>
      <c r="V68" s="77">
        <f>VLOOKUP($F68,'WORKLESS HOUSEHOLDS'!$J$4:$P$397,7,FALSE)</f>
        <v>4.1475144140074933</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New Forest to Rural as a Region</v>
      </c>
      <c r="G71" s="122"/>
      <c r="H71" s="123"/>
      <c r="I71" s="74">
        <f>(I68-I69)</f>
        <v>-3.1433516515165723</v>
      </c>
      <c r="J71" s="74">
        <f t="shared" ref="J71:W71" si="14">(J68-J69)</f>
        <v>-1.9811588826865538</v>
      </c>
      <c r="K71" s="74">
        <f t="shared" si="14"/>
        <v>-1.6472872572910369</v>
      </c>
      <c r="L71" s="74">
        <f t="shared" si="14"/>
        <v>-5.7656258128969577</v>
      </c>
      <c r="M71" s="74">
        <f t="shared" si="14"/>
        <v>-1.788059618966491</v>
      </c>
      <c r="N71" s="74">
        <f t="shared" si="14"/>
        <v>-5.6236969372413226</v>
      </c>
      <c r="O71" s="74">
        <f t="shared" si="14"/>
        <v>-7.3943241830846338</v>
      </c>
      <c r="P71" s="74">
        <f t="shared" si="14"/>
        <v>-6.2509806689412022</v>
      </c>
      <c r="Q71" s="74">
        <f t="shared" si="14"/>
        <v>0.85253153703854601</v>
      </c>
      <c r="R71" s="74">
        <f t="shared" si="14"/>
        <v>2.4084186288597973</v>
      </c>
      <c r="S71" s="74">
        <f t="shared" si="14"/>
        <v>-3.8048470540351138</v>
      </c>
      <c r="T71" s="74" t="e">
        <f t="shared" si="14"/>
        <v>#VALUE!</v>
      </c>
      <c r="U71" s="74">
        <f t="shared" si="14"/>
        <v>-7.4358534985225706</v>
      </c>
      <c r="V71" s="74">
        <f t="shared" si="14"/>
        <v>-5.7913540625321547</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New Forest</v>
      </c>
      <c r="G76" s="88"/>
      <c r="H76" s="89"/>
      <c r="I76" s="76">
        <f>VLOOKUP($F76,'SKILLED EMPLOYMENT'!$A$1506:$BW$1841,6,FALSE)</f>
        <v>55.6</v>
      </c>
      <c r="J76" s="77">
        <f>VLOOKUP($F76,'SKILLED EMPLOYMENT'!$A$1506:$BW$1841,10,FALSE)</f>
        <v>54.7</v>
      </c>
      <c r="K76" s="77">
        <f>VLOOKUP($F76,'SKILLED EMPLOYMENT'!$A$1506:$BW$1841,14,FALSE)</f>
        <v>51.099999999999994</v>
      </c>
      <c r="L76" s="77">
        <f>VLOOKUP($F76,'SKILLED EMPLOYMENT'!$A$1506:$BW$1841,18,FALSE)</f>
        <v>55.099999999999994</v>
      </c>
      <c r="M76" s="77">
        <f>VLOOKUP($F76,'SKILLED EMPLOYMENT'!$A$1506:$BW$1841,22,FALSE)</f>
        <v>51.1</v>
      </c>
      <c r="N76" s="77">
        <f>VLOOKUP($F76,'SKILLED EMPLOYMENT'!$A$1506:$BW$1841,26,FALSE)</f>
        <v>44.5</v>
      </c>
      <c r="O76" s="77">
        <f>VLOOKUP($F76,'SKILLED EMPLOYMENT'!$A$1506:$BW$1841,30,FALSE)</f>
        <v>45.2</v>
      </c>
      <c r="P76" s="77">
        <f>VLOOKUP($F76,'SKILLED EMPLOYMENT'!$A$1506:$BW$1841,34,FALSE)</f>
        <v>51.6</v>
      </c>
      <c r="Q76" s="77">
        <f>VLOOKUP($F76,'SKILLED EMPLOYMENT'!$A$1506:$BW$1841,38,FALSE)</f>
        <v>61.2</v>
      </c>
      <c r="R76" s="77">
        <f>VLOOKUP($F76,'SKILLED EMPLOYMENT'!$A$1506:$BW$1841,42,FALSE)</f>
        <v>58.8</v>
      </c>
      <c r="S76" s="77">
        <f>VLOOKUP($F76,'SKILLED EMPLOYMENT'!$A$1506:$BW$1841,46,FALSE)</f>
        <v>59.7</v>
      </c>
      <c r="T76" s="77">
        <f>VLOOKUP($F76,'SKILLED EMPLOYMENT'!$A$1506:$BW$1841,50,FALSE)</f>
        <v>53.400000000000006</v>
      </c>
      <c r="U76" s="77">
        <f>VLOOKUP($F76,'SKILLED EMPLOYMENT'!$A$1506:$BW$1841,54,FALSE)</f>
        <v>45.5</v>
      </c>
      <c r="V76" s="77">
        <f>VLOOKUP($F76,'SKILLED EMPLOYMENT'!$A$1506:$BW$1841,58,FALSE)</f>
        <v>54.9</v>
      </c>
      <c r="W76" s="77">
        <f>VLOOKUP($F76,'SKILLED EMPLOYMENT'!$A$1506:$BW$1841,62,FALSE)</f>
        <v>57.4</v>
      </c>
      <c r="X76" s="77">
        <f>VLOOKUP($F76,'SKILLED EMPLOYMENT'!$A$1506:$BW$1841,66,FALSE)</f>
        <v>55.400000000000006</v>
      </c>
      <c r="Y76" s="77">
        <f>VLOOKUP($F76,'SKILLED EMPLOYMENT'!$A$1506:$BW$1841,70,FALSE)</f>
        <v>59.4</v>
      </c>
      <c r="Z76" s="77">
        <f>VLOOKUP($F76,'SKILLED EMPLOYMENT'!$A$1506:$BW$1841,74,FALSE)</f>
        <v>51.500000000000007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New Forest to Rural as a Region</v>
      </c>
      <c r="G79" s="122"/>
      <c r="H79" s="123"/>
      <c r="I79" s="74">
        <f>(I76-I77)</f>
        <v>2.8999999999999986</v>
      </c>
      <c r="J79" s="74">
        <f t="shared" ref="J79:Z79" si="17">(J76-J77)</f>
        <v>1.8000000000000043</v>
      </c>
      <c r="K79" s="74">
        <f t="shared" si="17"/>
        <v>-2.4000000000000057</v>
      </c>
      <c r="L79" s="74">
        <f t="shared" si="17"/>
        <v>1.0999999999999943</v>
      </c>
      <c r="M79" s="74">
        <f t="shared" si="17"/>
        <v>-3</v>
      </c>
      <c r="N79" s="74">
        <f t="shared" si="17"/>
        <v>-9.8999999999999986</v>
      </c>
      <c r="O79" s="74">
        <f t="shared" si="17"/>
        <v>-10.199999999999996</v>
      </c>
      <c r="P79" s="74">
        <f t="shared" si="17"/>
        <v>-4</v>
      </c>
      <c r="Q79" s="74">
        <f t="shared" si="17"/>
        <v>5.8000000000000043</v>
      </c>
      <c r="R79" s="74">
        <f t="shared" si="17"/>
        <v>2.5999999999999943</v>
      </c>
      <c r="S79" s="74">
        <f t="shared" si="17"/>
        <v>3.5</v>
      </c>
      <c r="T79" s="74">
        <f t="shared" si="17"/>
        <v>-3.3999999999999915</v>
      </c>
      <c r="U79" s="74">
        <f t="shared" si="17"/>
        <v>-11.100000000000001</v>
      </c>
      <c r="V79" s="74">
        <f t="shared" si="17"/>
        <v>-2.2000000000000028</v>
      </c>
      <c r="W79" s="74">
        <f t="shared" si="17"/>
        <v>-0.39999999999999858</v>
      </c>
      <c r="X79" s="74">
        <f t="shared" si="17"/>
        <v>-3.3999999999999915</v>
      </c>
      <c r="Y79" s="74">
        <f t="shared" si="17"/>
        <v>0.69999999999999574</v>
      </c>
      <c r="Z79" s="74">
        <f t="shared" si="17"/>
        <v>-6.8999999999999915</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fwWZOADB4MHibTWnHL866nZjAGWTfYR+UynQ2VVfCOyFPu14slU51dS0sg8qZusvJrfoOEEt4EZAdV+TfTcjkw==" saltValue="iKhI6ARFN6kLOIiGyGicR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2022-08-02T11:32:11Z</dcterms:modified>
</cp:coreProperties>
</file>