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853F452E-FEBF-4BF3-9A63-E2241BEA3117}" xr6:coauthVersionLast="47" xr6:coauthVersionMax="47" xr10:uidLastSave="{4E5709E0-9231-4009-B62D-F7861130618B}"/>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<sst xmlns="http://schemas.openxmlformats.org/spreadsheetml/2006/main" count="32859" uniqueCount="1676">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</sst>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West Leicestershire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25.34</c:v>
                </c:pt>
                <c:pt idx="1">
                  <c:v>25.3</c:v>
                </c:pt>
                <c:pt idx="2">
                  <c:v>26.13</c:v>
                </c:pt>
                <c:pt idx="3">
                  <c:v>26.81</c:v>
                </c:pt>
                <c:pt idx="4">
                  <c:v>27.51</c:v>
                </c:pt>
                <c:pt idx="5">
                  <c:v>28.14</c:v>
                </c:pt>
                <c:pt idx="6">
                  <c:v>28.49</c:v>
                </c:pt>
                <c:pt idx="7">
                  <c:v>28.84</c:v>
                </c:pt>
                <c:pt idx="8">
                  <c:v>29.61</c:v>
                </c:pt>
                <c:pt idx="9">
                  <c:v>30.92</c:v>
                </c:pt>
                <c:pt idx="10">
                  <c:v>32.17</c:v>
                </c:pt>
                <c:pt idx="11">
                  <c:v>32.75</c:v>
                </c:pt>
                <c:pt idx="12">
                  <c:v>33.08</c:v>
                </c:pt>
                <c:pt idx="13">
                  <c:v>33.36</c:v>
                </c:pt>
                <c:pt idx="14">
                  <c:v>33.799999999999997</c:v>
                </c:pt>
                <c:pt idx="15">
                  <c:v>34.03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West Leicestershire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478.7</c:v>
                </c:pt>
                <c:pt idx="1">
                  <c:v>435.2</c:v>
                </c:pt>
                <c:pt idx="2">
                  <c:v>466.2</c:v>
                </c:pt>
                <c:pt idx="3">
                  <c:v>479.1</c:v>
                </c:pt>
                <c:pt idx="4">
                  <c:v>481.2</c:v>
                </c:pt>
                <c:pt idx="5">
                  <c:v>480.2</c:v>
                </c:pt>
                <c:pt idx="6">
                  <c:v>478.4</c:v>
                </c:pt>
                <c:pt idx="7">
                  <c:v>482.6</c:v>
                </c:pt>
                <c:pt idx="8">
                  <c:v>522</c:v>
                </c:pt>
                <c:pt idx="9">
                  <c:v>509.7</c:v>
                </c:pt>
                <c:pt idx="10">
                  <c:v>526</c:v>
                </c:pt>
                <c:pt idx="11">
                  <c:v>542.1</c:v>
                </c:pt>
                <c:pt idx="12">
                  <c:v>567.20000000000005</c:v>
                </c:pt>
                <c:pt idx="13">
                  <c:v>577.70000000000005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West Leicestershire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77.599999999999994</c:v>
                </c:pt>
                <c:pt idx="1">
                  <c:v>78.7</c:v>
                </c:pt>
                <c:pt idx="2">
                  <c:v>79.8</c:v>
                </c:pt>
                <c:pt idx="3">
                  <c:v>76.099999999999994</c:v>
                </c:pt>
                <c:pt idx="4">
                  <c:v>73.099999999999994</c:v>
                </c:pt>
                <c:pt idx="5">
                  <c:v>79</c:v>
                </c:pt>
                <c:pt idx="6">
                  <c:v>78.8</c:v>
                </c:pt>
                <c:pt idx="7">
                  <c:v>76.7</c:v>
                </c:pt>
                <c:pt idx="8">
                  <c:v>73.3</c:v>
                </c:pt>
                <c:pt idx="9">
                  <c:v>70.5</c:v>
                </c:pt>
                <c:pt idx="10">
                  <c:v>74.2</c:v>
                </c:pt>
                <c:pt idx="11">
                  <c:v>81.5</c:v>
                </c:pt>
                <c:pt idx="12">
                  <c:v>77.099999999999994</c:v>
                </c:pt>
                <c:pt idx="13">
                  <c:v>84.5</c:v>
                </c:pt>
                <c:pt idx="14">
                  <c:v>71.900000000000006</c:v>
                </c:pt>
                <c:pt idx="15">
                  <c:v>71.5</c:v>
                </c:pt>
                <c:pt idx="16">
                  <c:v>70.599999999999994</c:v>
                </c:pt>
                <c:pt idx="17">
                  <c:v>78.7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West Leicestershire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13606</c:v>
                </c:pt>
                <c:pt idx="1">
                  <c:v>13976</c:v>
                </c:pt>
                <c:pt idx="2">
                  <c:v>14295</c:v>
                </c:pt>
                <c:pt idx="3">
                  <c:v>15012</c:v>
                </c:pt>
                <c:pt idx="4">
                  <c:v>15117</c:v>
                </c:pt>
                <c:pt idx="5">
                  <c:v>15376</c:v>
                </c:pt>
                <c:pt idx="6">
                  <c:v>15661</c:v>
                </c:pt>
                <c:pt idx="7">
                  <c:v>16018</c:v>
                </c:pt>
                <c:pt idx="8">
                  <c:v>16466</c:v>
                </c:pt>
                <c:pt idx="9">
                  <c:v>17010</c:v>
                </c:pt>
                <c:pt idx="10">
                  <c:v>17341</c:v>
                </c:pt>
                <c:pt idx="11">
                  <c:v>18072</c:v>
                </c:pt>
                <c:pt idx="12">
                  <c:v>17923</c:v>
                </c:pt>
                <c:pt idx="13">
                  <c:v>18650</c:v>
                </c:pt>
                <c:pt idx="14">
                  <c:v>19380</c:v>
                </c:pt>
                <c:pt idx="15">
                  <c:v>19644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West Leicestershire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20</c:v>
                </c:pt>
                <c:pt idx="1">
                  <c:v>19.2</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West Leicestershire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19.600000000000001</c:v>
                </c:pt>
                <c:pt idx="1">
                  <c:v>18.5</c:v>
                </c:pt>
                <c:pt idx="2">
                  <c:v>17</c:v>
                </c:pt>
                <c:pt idx="3">
                  <c:v>21.1</c:v>
                </c:pt>
                <c:pt idx="4">
                  <c:v>21.1</c:v>
                </c:pt>
                <c:pt idx="5">
                  <c:v>15.6</c:v>
                </c:pt>
                <c:pt idx="6">
                  <c:v>17.2</c:v>
                </c:pt>
                <c:pt idx="7">
                  <c:v>17.7</c:v>
                </c:pt>
                <c:pt idx="8">
                  <c:v>23.2</c:v>
                </c:pt>
                <c:pt idx="9">
                  <c:v>24.1</c:v>
                </c:pt>
                <c:pt idx="10">
                  <c:v>23.2</c:v>
                </c:pt>
                <c:pt idx="11">
                  <c:v>15.5</c:v>
                </c:pt>
                <c:pt idx="12">
                  <c:v>19.399999999999999</c:v>
                </c:pt>
                <c:pt idx="13">
                  <c:v>13.2</c:v>
                </c:pt>
                <c:pt idx="14">
                  <c:v>22.2</c:v>
                </c:pt>
                <c:pt idx="15">
                  <c:v>23.7</c:v>
                </c:pt>
                <c:pt idx="16">
                  <c:v>24.7</c:v>
                </c:pt>
                <c:pt idx="17">
                  <c:v>17.600000000000001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West Leicestershire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24.100000000000009</c:v>
                </c:pt>
                <c:pt idx="1">
                  <c:v>21.200000000000003</c:v>
                </c:pt>
                <c:pt idx="2">
                  <c:v>5.2000000000000028</c:v>
                </c:pt>
                <c:pt idx="3">
                  <c:v>14.200000000000003</c:v>
                </c:pt>
                <c:pt idx="4">
                  <c:v>34.300000000000004</c:v>
                </c:pt>
                <c:pt idx="5">
                  <c:v>23.700000000000003</c:v>
                </c:pt>
                <c:pt idx="6">
                  <c:v>16.399999999999991</c:v>
                </c:pt>
                <c:pt idx="7">
                  <c:v>18.099999999999994</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West Leicestershire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3.1731817587114222</c:v>
                </c:pt>
                <c:pt idx="1">
                  <c:v>0</c:v>
                </c:pt>
                <c:pt idx="2">
                  <c:v>0</c:v>
                </c:pt>
                <c:pt idx="3">
                  <c:v>8.9166157554251857</c:v>
                </c:pt>
                <c:pt idx="4">
                  <c:v>15.503532541408561</c:v>
                </c:pt>
                <c:pt idx="5">
                  <c:v>6.8516421291053229</c:v>
                </c:pt>
                <c:pt idx="6">
                  <c:v>13.496591769755112</c:v>
                </c:pt>
                <c:pt idx="7">
                  <c:v>4.420057918000305</c:v>
                </c:pt>
                <c:pt idx="8">
                  <c:v>0</c:v>
                </c:pt>
                <c:pt idx="9">
                  <c:v>0</c:v>
                </c:pt>
                <c:pt idx="10">
                  <c:v>0</c:v>
                </c:pt>
                <c:pt idx="11">
                  <c:v>0</c:v>
                </c:pt>
                <c:pt idx="12">
                  <c:v>18.40300457217505</c:v>
                </c:pt>
                <c:pt idx="13">
                  <c:v>14.154997219554117</c:v>
                </c:pt>
                <c:pt idx="14">
                  <c:v>25.302228321244201</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West Leicestershire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52.6</c:v>
                </c:pt>
                <c:pt idx="1">
                  <c:v>53.2</c:v>
                </c:pt>
                <c:pt idx="2">
                  <c:v>56.599999999999994</c:v>
                </c:pt>
                <c:pt idx="3">
                  <c:v>45.9</c:v>
                </c:pt>
                <c:pt idx="4">
                  <c:v>40.9</c:v>
                </c:pt>
                <c:pt idx="5">
                  <c:v>46.400000000000006</c:v>
                </c:pt>
                <c:pt idx="6">
                  <c:v>52.8</c:v>
                </c:pt>
                <c:pt idx="7">
                  <c:v>58.1</c:v>
                </c:pt>
                <c:pt idx="8">
                  <c:v>61.9</c:v>
                </c:pt>
                <c:pt idx="9">
                  <c:v>53.4</c:v>
                </c:pt>
                <c:pt idx="10">
                  <c:v>55.8</c:v>
                </c:pt>
                <c:pt idx="11">
                  <c:v>51.5</c:v>
                </c:pt>
                <c:pt idx="12">
                  <c:v>55.9</c:v>
                </c:pt>
                <c:pt idx="13">
                  <c:v>59.2</c:v>
                </c:pt>
                <c:pt idx="14">
                  <c:v>54</c:v>
                </c:pt>
                <c:pt idx="15">
                  <c:v>66.3</c:v>
                </c:pt>
                <c:pt idx="16">
                  <c:v>60.800000000000004</c:v>
                </c:pt>
                <c:pt idx="17">
                  <c:v>61.500000000000007</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West Leicestershire between 2004 and 2021 has in general been in line with 'Rural as a Region'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381000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1430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North West Leicestershire, it was lower in 2004 than the rural and England situations and the rate of increase has been behind both resulting in an increased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North West Leicestershire dropped between 2017 and 2018, moving it further below the rural and England situations.</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West Leicestershire's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West Leicestershire shows no real pattern of change, however it is in general lower than both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general position for North West Leicestershire between 2006 and 2020 is difficult to gauge due to a number of years of missing data.</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175260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82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West Leicestershire has had an inconcistent proportion of employed people in skilled employment from 2004 to 2021, moving it from being both above and below the rural and England situations.</a:t>
          </a:r>
          <a:endParaRPr lang="en-GB" sz="1100">
            <a:latin typeface="Avenir Next LT Pro" panose="020B0504020202020204" pitchFamily="34" charset="0"/>
          </a:endParaRPr>
        </a:p>
      </xdr:txBody>
    </xdr:sp>
    <xdr:clientData/>
  </xdr:twoCellAnchor>
  <xdr:twoCellAnchor>
    <xdr:from>
      <xdr:col>0</xdr:col>
      <xdr:colOff>601980</xdr:colOff>
      <xdr:row>12</xdr:row>
      <xdr:rowOff>518160</xdr:rowOff>
    </xdr:from>
    <xdr:to>
      <xdr:col>1</xdr:col>
      <xdr:colOff>2583180</xdr:colOff>
      <xdr:row>14</xdr:row>
      <xdr:rowOff>251460</xdr:rowOff>
    </xdr:to>
    <xdr:sp macro="" textlink="">
      <xdr:nvSpPr>
        <xdr:cNvPr id="20" name="TextBox 19">
          <a:extLst>
            <a:ext uri="{FF2B5EF4-FFF2-40B4-BE49-F238E27FC236}">
              <a16:creationId xmlns:a16="http://schemas.microsoft.com/office/drawing/2014/main" id="{558E2A21-9E15-4E5E-9CCE-E94C5CF9F4E5}"/>
            </a:ext>
          </a:extLst>
        </xdr:cNvPr>
        <xdr:cNvSpPr txBox="1"/>
      </xdr:nvSpPr>
      <xdr:spPr>
        <a:xfrm>
          <a:off x="601980" y="3505200"/>
          <a:ext cx="6682740" cy="10287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West Leicestershire in 2004 was very similar to that of England, however an overall slower rate of increase to 2019 resulted in it dropping below the England situation.</a:t>
          </a:r>
          <a:endParaRPr lang="en-GB" sz="1100">
            <a:latin typeface="Avenir Next LT Pro" panose="020B0504020202020204" pitchFamily="34" charset="0"/>
          </a:endParaRPr>
        </a:p>
      </xdr:txBody>
    </xdr:sp>
    <xdr:clientData/>
  </xdr:twoCellAnchor>
  <xdr:twoCellAnchor>
    <xdr:from>
      <xdr:col>0</xdr:col>
      <xdr:colOff>594360</xdr:colOff>
      <xdr:row>20</xdr:row>
      <xdr:rowOff>640080</xdr:rowOff>
    </xdr:from>
    <xdr:to>
      <xdr:col>1</xdr:col>
      <xdr:colOff>2575560</xdr:colOff>
      <xdr:row>22</xdr:row>
      <xdr:rowOff>167640</xdr:rowOff>
    </xdr:to>
    <xdr:sp macro="" textlink="">
      <xdr:nvSpPr>
        <xdr:cNvPr id="21" name="TextBox 20">
          <a:extLst>
            <a:ext uri="{FF2B5EF4-FFF2-40B4-BE49-F238E27FC236}">
              <a16:creationId xmlns:a16="http://schemas.microsoft.com/office/drawing/2014/main" id="{F5B84CB5-22DA-4F4D-BBC6-8AA5308BDAD9}"/>
            </a:ext>
          </a:extLst>
        </xdr:cNvPr>
        <xdr:cNvSpPr txBox="1"/>
      </xdr:nvSpPr>
      <xdr:spPr>
        <a:xfrm>
          <a:off x="59436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West Leicestershire has fluctauted a little over the years, but consistently sits between the England and rural average situations.</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308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West Leicestershire</v>
      </c>
      <c r="G12" s="88" t="str">
        <f>IFERROR(VLOOKUP(F12,GVA!B244:B552,1,FALSE),VLOOKUP(F12,GVA!B6:C230,2,FALSE))</f>
        <v>North West Leicestershire</v>
      </c>
      <c r="H12" s="89" t="str">
        <f>IF(F12=G12,"",G12)</f>
        <v/>
      </c>
      <c r="I12" s="76">
        <f>IFERROR(VLOOKUP($F12,GVA!$B$7:$S$230,GVA!D$3,FALSE),VLOOKUP($F12,GVA!$B$244:$T$554,GVA!E$3,FALSE))</f>
        <v>25.34</v>
      </c>
      <c r="J12" s="77">
        <f>IFERROR(VLOOKUP($F12,GVA!$B$7:$S$230,GVA!E$3,FALSE),VLOOKUP($F12,GVA!$B$244:$T$554,GVA!F$3,FALSE))</f>
        <v>25.3</v>
      </c>
      <c r="K12" s="77">
        <f>IFERROR(VLOOKUP($F12,GVA!$B$7:$S$230,GVA!F$3,FALSE),VLOOKUP($F12,GVA!$B$244:$T$554,GVA!G$3,FALSE))</f>
        <v>26.13</v>
      </c>
      <c r="L12" s="77">
        <f>IFERROR(VLOOKUP($F12,GVA!$B$7:$S$230,GVA!G$3,FALSE),VLOOKUP($F12,GVA!$B$244:$T$554,GVA!H$3,FALSE))</f>
        <v>26.81</v>
      </c>
      <c r="M12" s="77">
        <f>IFERROR(VLOOKUP($F12,GVA!$B$7:$S$230,GVA!H$3,FALSE),VLOOKUP($F12,GVA!$B$244:$T$554,GVA!I$3,FALSE))</f>
        <v>27.51</v>
      </c>
      <c r="N12" s="77">
        <f>IFERROR(VLOOKUP($F12,GVA!$B$7:$S$230,GVA!I$3,FALSE),VLOOKUP($F12,GVA!$B$244:$T$554,GVA!J$3,FALSE))</f>
        <v>28.14</v>
      </c>
      <c r="O12" s="77">
        <f>IFERROR(VLOOKUP($F12,GVA!$B$7:$S$230,GVA!J$3,FALSE),VLOOKUP($F12,GVA!$B$244:$T$554,GVA!K$3,FALSE))</f>
        <v>28.49</v>
      </c>
      <c r="P12" s="77">
        <f>IFERROR(VLOOKUP($F12,GVA!$B$7:$S$230,GVA!K$3,FALSE),VLOOKUP($F12,GVA!$B$244:$T$554,GVA!L$3,FALSE))</f>
        <v>28.84</v>
      </c>
      <c r="Q12" s="77">
        <f>IFERROR(VLOOKUP($F12,GVA!$B$7:$S$230,GVA!L$3,FALSE),VLOOKUP($F12,GVA!$B$244:$T$554,GVA!M$3,FALSE))</f>
        <v>29.61</v>
      </c>
      <c r="R12" s="77">
        <f>IFERROR(VLOOKUP($F12,GVA!$B$7:$S$230,GVA!M$3,FALSE),VLOOKUP($F12,GVA!$B$244:$T$554,GVA!N$3,FALSE))</f>
        <v>30.92</v>
      </c>
      <c r="S12" s="77">
        <f>IFERROR(VLOOKUP($F12,GVA!$B$7:$S$230,GVA!N$3,FALSE),VLOOKUP($F12,GVA!$B$244:$T$554,GVA!O$3,FALSE))</f>
        <v>32.17</v>
      </c>
      <c r="T12" s="77">
        <f>IFERROR(VLOOKUP($F12,GVA!$B$7:$S$230,GVA!O$3,FALSE),VLOOKUP($F12,GVA!$B$244:$T$554,GVA!P$3,FALSE))</f>
        <v>32.75</v>
      </c>
      <c r="U12" s="77">
        <f>IFERROR(VLOOKUP($F12,GVA!$B$7:$S$230,GVA!P$3,FALSE),VLOOKUP($F12,GVA!$B$244:$T$554,GVA!Q$3,FALSE))</f>
        <v>33.08</v>
      </c>
      <c r="V12" s="77">
        <f>IFERROR(VLOOKUP($F12,GVA!$B$7:$S$230,GVA!Q$3,FALSE),VLOOKUP($F12,GVA!$B$244:$T$554,GVA!R$3,FALSE))</f>
        <v>33.36</v>
      </c>
      <c r="W12" s="77">
        <f>IFERROR(VLOOKUP($F12,GVA!$B$7:$S$230,GVA!R$3,FALSE),VLOOKUP($F12,GVA!$B$244:$T$554,GVA!S$3,FALSE))</f>
        <v>33.799999999999997</v>
      </c>
      <c r="X12" s="77">
        <f>IFERROR(VLOOKUP($F12,GVA!$B$7:$S$230,GVA!S$3,FALSE),VLOOKUP($F12,GVA!$B$244:$T$554,GVA!T$3,FALSE))</f>
        <v>34.03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West Leicestershire to Rural as a Region</v>
      </c>
      <c r="G15" s="122"/>
      <c r="H15" s="123"/>
      <c r="I15" s="74">
        <f>100*((I12-I13)/I13)</f>
        <v>7.6460146558307756</v>
      </c>
      <c r="J15" s="74">
        <f t="shared" ref="J15:X15" si="0">100*((J12-J13)/J13)</f>
        <v>7.7753210134490951</v>
      </c>
      <c r="K15" s="74">
        <f t="shared" si="0"/>
        <v>7.5134825351573902</v>
      </c>
      <c r="L15" s="74">
        <f t="shared" si="0"/>
        <v>7.9369643986886453</v>
      </c>
      <c r="M15" s="74">
        <f t="shared" si="0"/>
        <v>8.8873496275144781</v>
      </c>
      <c r="N15" s="74">
        <f t="shared" si="0"/>
        <v>10.471045141631341</v>
      </c>
      <c r="O15" s="74">
        <f t="shared" si="0"/>
        <v>10.468664170940354</v>
      </c>
      <c r="P15" s="74">
        <f t="shared" si="0"/>
        <v>10.18297425261637</v>
      </c>
      <c r="Q15" s="74">
        <f t="shared" si="0"/>
        <v>10.854392298435604</v>
      </c>
      <c r="R15" s="74">
        <f t="shared" si="0"/>
        <v>13.785534979694255</v>
      </c>
      <c r="S15" s="74">
        <f t="shared" si="0"/>
        <v>16.453994233926714</v>
      </c>
      <c r="T15" s="74">
        <f t="shared" si="0"/>
        <v>16.348902911471654</v>
      </c>
      <c r="U15" s="74">
        <f t="shared" si="0"/>
        <v>14.713641111170761</v>
      </c>
      <c r="V15" s="74">
        <f t="shared" si="0"/>
        <v>12.623435082290065</v>
      </c>
      <c r="W15" s="74">
        <f t="shared" si="0"/>
        <v>11.793171607558468</v>
      </c>
      <c r="X15" s="74">
        <f t="shared" si="0"/>
        <v>11.3863874590365</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West Leicestershire</v>
      </c>
      <c r="G20" s="88"/>
      <c r="H20" s="89"/>
      <c r="I20" s="80">
        <f>IF(VLOOKUP($F20,PAY!$A$11:$AE$349,4,FALSE)="-",#N/A,VLOOKUP($F20,PAY!$A$11:$AE$349,4,FALSE))</f>
        <v>478.7</v>
      </c>
      <c r="J20" s="80">
        <f>IF(VLOOKUP($F20,PAY!$A$11:$AE$349,6,FALSE)="-",#N/A,VLOOKUP($F20,PAY!$A$11:$AE$349,6,FALSE))</f>
        <v>435.2</v>
      </c>
      <c r="K20" s="80">
        <f>IF(VLOOKUP($F20,PAY!$A$11:$AE$349,8,FALSE)="-",#N/A,VLOOKUP($F20,PAY!$A$11:$AE$349,8,FALSE))</f>
        <v>466.2</v>
      </c>
      <c r="L20" s="80">
        <f>IF(VLOOKUP($F20,PAY!$A$11:$AE$349,10,FALSE)="-",#N/A,VLOOKUP($F20,PAY!$A$11:$AE$349,10,FALSE))</f>
        <v>479.1</v>
      </c>
      <c r="M20" s="80">
        <f>IF(VLOOKUP($F20,PAY!$A$11:$AE$349,12,FALSE)="-",#N/A,VLOOKUP($F20,PAY!$A$11:$AE$349,12,FALSE))</f>
        <v>481.2</v>
      </c>
      <c r="N20" s="80">
        <f>IF(VLOOKUP($F20,PAY!$A$11:$AE$349,14,FALSE)="-",#N/A,VLOOKUP($F20,PAY!$A$11:$AE$349,14,FALSE))</f>
        <v>480.2</v>
      </c>
      <c r="O20" s="80">
        <f>IF(VLOOKUP($F20,PAY!$A$11:$AE$349,16,FALSE)="-",#N/A,VLOOKUP($F20,PAY!$A$11:$AE$349,16,FALSE))</f>
        <v>478.4</v>
      </c>
      <c r="P20" s="80">
        <f>IF(VLOOKUP($F20,PAY!$A$11:$AE$349,18,FALSE)="-",#N/A,VLOOKUP($F20,PAY!$A$11:$AE$349,18,FALSE))</f>
        <v>482.6</v>
      </c>
      <c r="Q20" s="80">
        <f>IF(VLOOKUP($F20,PAY!$A$11:$AE$349,20,FALSE)="-",#N/A,VLOOKUP($F20,PAY!$A$11:$AE$349,20,FALSE))</f>
        <v>522</v>
      </c>
      <c r="R20" s="80">
        <f>IF(VLOOKUP($F20,PAY!$A$11:$AE$349,22,FALSE)="-",#N/A,VLOOKUP($F20,PAY!$A$11:$AE$349,22,FALSE))</f>
        <v>509.7</v>
      </c>
      <c r="S20" s="80">
        <f>IF(VLOOKUP($F20,PAY!$A$11:$AE$349,24,FALSE)="-",#N/A,VLOOKUP($F20,PAY!$A$11:$AE$349,24,FALSE))</f>
        <v>526</v>
      </c>
      <c r="T20" s="80">
        <f>IF(VLOOKUP($F20,PAY!$A$11:$AE$349,26,FALSE)="-",#N/A,VLOOKUP($F20,PAY!$A$11:$AE$349,26,FALSE))</f>
        <v>542.1</v>
      </c>
      <c r="U20" s="80">
        <f>IF(VLOOKUP($F20,PAY!$A$11:$AE$349,28,FALSE)="-",#N/A,VLOOKUP($F20,PAY!$A$11:$AE$349,28,FALSE))</f>
        <v>567.20000000000005</v>
      </c>
      <c r="V20" s="80">
        <f>IF(VLOOKUP($F20,PAY!$A$11:$AE$349,30,FALSE)="-",#N/A,VLOOKUP($F20,PAY!$A$11:$AE$349,30,FALSE))</f>
        <v>577.70000000000005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West Leicestershire to Rural as a Region</v>
      </c>
      <c r="G23" s="122"/>
      <c r="H23" s="123"/>
      <c r="I23" s="74">
        <f>100*((I20-I21)/I21)</f>
        <v>10.556211703073108</v>
      </c>
      <c r="J23" s="74">
        <f t="shared" ref="J23:V23" si="2">100*((J20-J21)/J21)</f>
        <v>-0.39480460033186998</v>
      </c>
      <c r="K23" s="74">
        <f t="shared" si="2"/>
        <v>4.0363380592018556</v>
      </c>
      <c r="L23" s="74">
        <f t="shared" si="2"/>
        <v>6.3123567480113509</v>
      </c>
      <c r="M23" s="74">
        <f t="shared" si="2"/>
        <v>5.7017812157645498</v>
      </c>
      <c r="N23" s="74">
        <f t="shared" si="2"/>
        <v>3.6763540362825413</v>
      </c>
      <c r="O23" s="74">
        <f t="shared" si="2"/>
        <v>1.6137271666478423</v>
      </c>
      <c r="P23" s="74">
        <f t="shared" si="2"/>
        <v>1.6381904992948726</v>
      </c>
      <c r="Q23" s="74">
        <f t="shared" si="2"/>
        <v>6.6432888275134285</v>
      </c>
      <c r="R23" s="74">
        <f t="shared" si="2"/>
        <v>1.1195238633367535</v>
      </c>
      <c r="S23" s="74">
        <f t="shared" si="2"/>
        <v>2.2499638479099442</v>
      </c>
      <c r="T23" s="74">
        <f t="shared" si="2"/>
        <v>1.5741445036548753</v>
      </c>
      <c r="U23" s="74">
        <f t="shared" si="2"/>
        <v>6.8076320983733503</v>
      </c>
      <c r="V23" s="74">
        <f t="shared" si="2"/>
        <v>2.3829300217153855</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West Leicestershire</v>
      </c>
      <c r="G28" s="88"/>
      <c r="H28" s="89"/>
      <c r="I28" s="76">
        <f>VLOOKUP($F28,EMPLOYMENT!$A$6:$BW$345,6,FALSE)</f>
        <v>77.599999999999994</v>
      </c>
      <c r="J28" s="77">
        <f>VLOOKUP($F28,EMPLOYMENT!$A$6:$BW$345,10,FALSE)</f>
        <v>78.7</v>
      </c>
      <c r="K28" s="77">
        <f>VLOOKUP($F28,EMPLOYMENT!$A$6:$BW$345,14,FALSE)</f>
        <v>79.8</v>
      </c>
      <c r="L28" s="77">
        <f>VLOOKUP($F28,EMPLOYMENT!$A$6:$BW$345,18,FALSE)</f>
        <v>76.099999999999994</v>
      </c>
      <c r="M28" s="77">
        <f>VLOOKUP($F28,EMPLOYMENT!$A$6:$BW$345,22,FALSE)</f>
        <v>73.099999999999994</v>
      </c>
      <c r="N28" s="77">
        <f>VLOOKUP($F28,EMPLOYMENT!$A$6:$BW$345,26,FALSE)</f>
        <v>79</v>
      </c>
      <c r="O28" s="77">
        <f>VLOOKUP($F28,EMPLOYMENT!$A$6:$BW$345,30,FALSE)</f>
        <v>78.8</v>
      </c>
      <c r="P28" s="77">
        <f>VLOOKUP($F28,EMPLOYMENT!$A$6:$BW$345,34,FALSE)</f>
        <v>76.7</v>
      </c>
      <c r="Q28" s="77">
        <f>VLOOKUP($F28,EMPLOYMENT!$A$6:$BW$345,38,FALSE)</f>
        <v>73.3</v>
      </c>
      <c r="R28" s="77">
        <f>VLOOKUP($F28,EMPLOYMENT!$A$6:$BW$345,42,FALSE)</f>
        <v>70.5</v>
      </c>
      <c r="S28" s="77">
        <f>VLOOKUP($F28,EMPLOYMENT!$A$6:$BW$345,46,FALSE)</f>
        <v>74.2</v>
      </c>
      <c r="T28" s="77">
        <f>VLOOKUP($F28,EMPLOYMENT!$A$6:$BW$345,50,FALSE)</f>
        <v>81.5</v>
      </c>
      <c r="U28" s="77">
        <f>VLOOKUP($F28,EMPLOYMENT!$A$6:$BW$345,54,FALSE)</f>
        <v>77.099999999999994</v>
      </c>
      <c r="V28" s="77">
        <f>VLOOKUP($F28,EMPLOYMENT!$A$6:$BW$345,58,FALSE)</f>
        <v>84.5</v>
      </c>
      <c r="W28" s="77">
        <f>VLOOKUP($F28,EMPLOYMENT!$A$6:$BW$345,62,FALSE)</f>
        <v>71.900000000000006</v>
      </c>
      <c r="X28" s="77">
        <f>VLOOKUP($F28,EMPLOYMENT!$A$6:$BW$345,66,FALSE)</f>
        <v>71.5</v>
      </c>
      <c r="Y28" s="77">
        <f>VLOOKUP($F28,EMPLOYMENT!$A$6:$BW$345,70,FALSE)</f>
        <v>70.599999999999994</v>
      </c>
      <c r="Z28" s="77">
        <f>VLOOKUP($F28,EMPLOYMENT!$A$6:$BW$345,74,FALSE)</f>
        <v>78.7</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West Leicestershire to Rural as a Region</v>
      </c>
      <c r="G31" s="122"/>
      <c r="H31" s="123"/>
      <c r="I31" s="74">
        <f>(I28-I29)</f>
        <v>1.4886580805982561</v>
      </c>
      <c r="J31" s="74">
        <f t="shared" ref="J31:Z31" si="4">(J28-J29)</f>
        <v>2.3870245333170459</v>
      </c>
      <c r="K31" s="74">
        <f t="shared" si="4"/>
        <v>3.926811100513234</v>
      </c>
      <c r="L31" s="74">
        <f t="shared" si="4"/>
        <v>0.4595316973721566</v>
      </c>
      <c r="M31" s="74">
        <f t="shared" si="4"/>
        <v>-2.6355243733317479</v>
      </c>
      <c r="N31" s="74">
        <f t="shared" si="4"/>
        <v>4.4904601571268188</v>
      </c>
      <c r="O31" s="74">
        <f t="shared" si="4"/>
        <v>5.2528668610301281</v>
      </c>
      <c r="P31" s="74">
        <f t="shared" si="4"/>
        <v>2.9657045967223894</v>
      </c>
      <c r="Q31" s="74">
        <f t="shared" si="4"/>
        <v>-0.73315747546257626</v>
      </c>
      <c r="R31" s="74">
        <f t="shared" si="4"/>
        <v>-4.2444749299002069</v>
      </c>
      <c r="S31" s="74">
        <f t="shared" si="4"/>
        <v>-1.9088603400756057</v>
      </c>
      <c r="T31" s="74">
        <f t="shared" si="4"/>
        <v>4.3094680243909806</v>
      </c>
      <c r="U31" s="74">
        <f t="shared" si="4"/>
        <v>0.12836751829195236</v>
      </c>
      <c r="V31" s="74">
        <f t="shared" si="4"/>
        <v>6.4672131147541023</v>
      </c>
      <c r="W31" s="74">
        <f t="shared" si="4"/>
        <v>-6.1481568934141393</v>
      </c>
      <c r="X31" s="74">
        <f t="shared" si="4"/>
        <v>-7.0912993789567054</v>
      </c>
      <c r="Y31" s="74">
        <f t="shared" si="4"/>
        <v>-6.4143462961292101</v>
      </c>
      <c r="Z31" s="74">
        <f t="shared" si="4"/>
        <v>2.5442419221209605</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West Leicestershire</v>
      </c>
      <c r="G36" s="88" t="str">
        <f>IFERROR(VLOOKUP(F36,GDHI!B338:C574,2,FALSE),VLOOKUP(F36,GDHI!C3:C336,1,FALSE))</f>
        <v>North West Leicestershire</v>
      </c>
      <c r="H36" s="89" t="str">
        <f>IF(F36=G36,"",G36)</f>
        <v/>
      </c>
      <c r="I36" s="83">
        <f>IFERROR(VLOOKUP($F36,GDHI!$B$338:$U$574,GDHI!G$578,FALSE),VLOOKUP($F36,GDHI!$C$3:$U$336,GDHI!F$578,FALSE))</f>
        <v>13606</v>
      </c>
      <c r="J36" s="84">
        <f>IFERROR(VLOOKUP($F36,GDHI!$B$338:$U$574,GDHI!H$578,FALSE),VLOOKUP($F36,GDHI!$C$3:$U$336,GDHI!G$578,FALSE))</f>
        <v>13976</v>
      </c>
      <c r="K36" s="84">
        <f>IFERROR(VLOOKUP($F36,GDHI!$B$338:$U$574,GDHI!I$578,FALSE),VLOOKUP($F36,GDHI!$C$3:$U$336,GDHI!H$578,FALSE))</f>
        <v>14295</v>
      </c>
      <c r="L36" s="84">
        <f>IFERROR(VLOOKUP($F36,GDHI!$B$338:$U$574,GDHI!J$578,FALSE),VLOOKUP($F36,GDHI!$C$3:$U$336,GDHI!I$578,FALSE))</f>
        <v>15012</v>
      </c>
      <c r="M36" s="84">
        <f>IFERROR(VLOOKUP($F36,GDHI!$B$338:$U$574,GDHI!K$578,FALSE),VLOOKUP($F36,GDHI!$C$3:$U$336,GDHI!J$578,FALSE))</f>
        <v>15117</v>
      </c>
      <c r="N36" s="84">
        <f>IFERROR(VLOOKUP($F36,GDHI!$B$338:$U$574,GDHI!L$578,FALSE),VLOOKUP($F36,GDHI!$C$3:$U$336,GDHI!K$578,FALSE))</f>
        <v>15376</v>
      </c>
      <c r="O36" s="84">
        <f>IFERROR(VLOOKUP($F36,GDHI!$B$338:$U$574,GDHI!M$578,FALSE),VLOOKUP($F36,GDHI!$C$3:$U$336,GDHI!L$578,FALSE))</f>
        <v>15661</v>
      </c>
      <c r="P36" s="84">
        <f>IFERROR(VLOOKUP($F36,GDHI!$B$338:$U$574,GDHI!N$578,FALSE),VLOOKUP($F36,GDHI!$C$3:$U$336,GDHI!M$578,FALSE))</f>
        <v>16018</v>
      </c>
      <c r="Q36" s="84">
        <f>IFERROR(VLOOKUP($F36,GDHI!$B$338:$U$574,GDHI!O$578,FALSE),VLOOKUP($F36,GDHI!$C$3:$U$336,GDHI!N$578,FALSE))</f>
        <v>16466</v>
      </c>
      <c r="R36" s="84">
        <f>IFERROR(VLOOKUP($F36,GDHI!$B$338:$U$574,GDHI!P$578,FALSE),VLOOKUP($F36,GDHI!$C$3:$U$336,GDHI!O$578,FALSE))</f>
        <v>17010</v>
      </c>
      <c r="S36" s="84">
        <f>IFERROR(VLOOKUP($F36,GDHI!$B$338:$U$574,GDHI!Q$578,FALSE),VLOOKUP($F36,GDHI!$C$3:$U$336,GDHI!P$578,FALSE))</f>
        <v>17341</v>
      </c>
      <c r="T36" s="84">
        <f>IFERROR(VLOOKUP($F36,GDHI!$B$338:$U$574,GDHI!R$578,FALSE),VLOOKUP($F36,GDHI!$C$3:$U$336,GDHI!Q$578,FALSE))</f>
        <v>18072</v>
      </c>
      <c r="U36" s="84">
        <f>IFERROR(VLOOKUP($F36,GDHI!$B$338:$U$574,GDHI!S$578,FALSE),VLOOKUP($F36,GDHI!$C$3:$U$336,GDHI!R$578,FALSE))</f>
        <v>17923</v>
      </c>
      <c r="V36" s="84">
        <f>IFERROR(VLOOKUP($F36,GDHI!$B$338:$U$574,GDHI!T$578,FALSE),VLOOKUP($F36,GDHI!$C$3:$U$336,GDHI!S$578,FALSE))</f>
        <v>18650</v>
      </c>
      <c r="W36" s="84">
        <f>IFERROR(VLOOKUP($F36,GDHI!$B$338:$U$574,GDHI!U$578,FALSE),VLOOKUP($F36,GDHI!$C$3:$U$336,GDHI!T$578,FALSE))</f>
        <v>19380</v>
      </c>
      <c r="X36" s="84">
        <f>IFERROR(VLOOKUP($F36,GDHI!$B$338:$U$574,GDHI!V$578,FALSE),VLOOKUP($F36,GDHI!$C$3:$U$336,GDHI!U$578,FALSE))</f>
        <v>19644</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West Leicestershire to Rural as a Region</v>
      </c>
      <c r="G39" s="122"/>
      <c r="H39" s="123"/>
      <c r="I39" s="74">
        <f>100*((I36-I37)/I37)</f>
        <v>-7.5019545191882795</v>
      </c>
      <c r="J39" s="74">
        <f t="shared" ref="J39:X39" si="6">100*((J36-J37)/J37)</f>
        <v>-8.9003407359928541</v>
      </c>
      <c r="K39" s="74">
        <f t="shared" si="6"/>
        <v>-10.230848417837201</v>
      </c>
      <c r="L39" s="74">
        <f t="shared" si="6"/>
        <v>-9.3925748368753403</v>
      </c>
      <c r="M39" s="74">
        <f t="shared" si="6"/>
        <v>-11.406710141398685</v>
      </c>
      <c r="N39" s="74">
        <f t="shared" si="6"/>
        <v>-11.084981808543967</v>
      </c>
      <c r="O39" s="74">
        <f t="shared" si="6"/>
        <v>-10.549037340250846</v>
      </c>
      <c r="P39" s="74">
        <f t="shared" si="6"/>
        <v>-10.011476694818898</v>
      </c>
      <c r="Q39" s="74">
        <f t="shared" si="6"/>
        <v>-10.346946474337775</v>
      </c>
      <c r="R39" s="74">
        <f t="shared" si="6"/>
        <v>-9.8757356925112845</v>
      </c>
      <c r="S39" s="74">
        <f t="shared" si="6"/>
        <v>-10.59513265781483</v>
      </c>
      <c r="T39" s="74">
        <f t="shared" si="6"/>
        <v>-11.664461257537081</v>
      </c>
      <c r="U39" s="74">
        <f t="shared" si="6"/>
        <v>-13.100204791710443</v>
      </c>
      <c r="V39" s="74">
        <f t="shared" si="6"/>
        <v>-11.044284229013556</v>
      </c>
      <c r="W39" s="74">
        <f t="shared" si="6"/>
        <v>-11.271377944730478</v>
      </c>
      <c r="X39" s="74">
        <f t="shared" si="6"/>
        <v>-11.772358123501895</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West Leicestershire</v>
      </c>
      <c r="G44" s="88"/>
      <c r="H44" s="89"/>
      <c r="I44" s="76">
        <f>VLOOKUP($F44,'LOW PAID'!$A$9:$N$444,6,FALSE)</f>
        <v>20</v>
      </c>
      <c r="J44" s="77">
        <f>VLOOKUP($F44,'LOW PAID'!$P$9:$W$444,6,FALSE)</f>
        <v>19.2</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West Leicestershire to Rural as a Region</v>
      </c>
      <c r="G47" s="122"/>
      <c r="H47" s="123"/>
      <c r="I47" s="74">
        <f>(I44-I45)</f>
        <v>-5.1938746782131169</v>
      </c>
      <c r="J47" s="74">
        <f>(J44-J45)</f>
        <v>-6.4861165090300545</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West Leicestershire</v>
      </c>
      <c r="G52" s="88"/>
      <c r="H52" s="89"/>
      <c r="I52" s="76">
        <f>VLOOKUP($F52,INACTIVITY!$A$6:$BW$345,6,FALSE)</f>
        <v>19.600000000000001</v>
      </c>
      <c r="J52" s="77">
        <f>VLOOKUP($F52,INACTIVITY!$A$6:$BW$345,10,FALSE)</f>
        <v>18.5</v>
      </c>
      <c r="K52" s="77">
        <f>VLOOKUP($F52,INACTIVITY!$A$6:$BW$345,14,FALSE)</f>
        <v>17</v>
      </c>
      <c r="L52" s="77">
        <f>VLOOKUP($F52,INACTIVITY!$A$6:$BW$345,18,FALSE)</f>
        <v>21.1</v>
      </c>
      <c r="M52" s="77">
        <f>VLOOKUP($F52,INACTIVITY!$A$6:$BW$345,22,FALSE)</f>
        <v>21.1</v>
      </c>
      <c r="N52" s="77">
        <f>VLOOKUP($F52,INACTIVITY!$A$6:$BW$345,26,FALSE)</f>
        <v>15.6</v>
      </c>
      <c r="O52" s="77">
        <f>VLOOKUP($F52,INACTIVITY!$A$6:$BW$345,30,FALSE)</f>
        <v>17.2</v>
      </c>
      <c r="P52" s="77">
        <f>VLOOKUP($F52,INACTIVITY!$A$6:$BW$345,34,FALSE)</f>
        <v>17.7</v>
      </c>
      <c r="Q52" s="77">
        <f>VLOOKUP($F52,INACTIVITY!$A$6:$BW$345,38,FALSE)</f>
        <v>23.2</v>
      </c>
      <c r="R52" s="77">
        <f>VLOOKUP($F52,INACTIVITY!$A$6:$BW$345,42,FALSE)</f>
        <v>24.1</v>
      </c>
      <c r="S52" s="77">
        <f>VLOOKUP($F52,INACTIVITY!$A$6:$BW$345,46,FALSE)</f>
        <v>23.2</v>
      </c>
      <c r="T52" s="77">
        <f>VLOOKUP($F52,INACTIVITY!$A$6:$BW$345,50,FALSE)</f>
        <v>15.5</v>
      </c>
      <c r="U52" s="77">
        <f>VLOOKUP($F52,INACTIVITY!$A$6:$BW$345,54,FALSE)</f>
        <v>19.399999999999999</v>
      </c>
      <c r="V52" s="77">
        <f>VLOOKUP($F52,INACTIVITY!$A$6:$BW$345,58,FALSE)</f>
        <v>13.2</v>
      </c>
      <c r="W52" s="77">
        <f>VLOOKUP($F52,INACTIVITY!$A$6:$BW$345,62,FALSE)</f>
        <v>22.2</v>
      </c>
      <c r="X52" s="77">
        <f>VLOOKUP($F52,INACTIVITY!$A$6:$BW$345,66,FALSE)</f>
        <v>23.7</v>
      </c>
      <c r="Y52" s="77">
        <f>VLOOKUP($F52,INACTIVITY!$A$6:$BW$345,70,FALSE)</f>
        <v>24.7</v>
      </c>
      <c r="Z52" s="77">
        <f>VLOOKUP($F52,INACTIVITY!$A$6:$BW$345,74,FALSE)</f>
        <v>17.600000000000001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West Leicestershire to Rural as a Region</v>
      </c>
      <c r="G55" s="122"/>
      <c r="H55" s="123"/>
      <c r="I55" s="74">
        <f>(I52-I53)</f>
        <v>-1.7956445716102358</v>
      </c>
      <c r="J55" s="74">
        <f t="shared" ref="J55:Z55" si="10">(J52-J53)</f>
        <v>-2.5085227272727266</v>
      </c>
      <c r="K55" s="74">
        <f t="shared" si="10"/>
        <v>-3.8624653934587769</v>
      </c>
      <c r="L55" s="74">
        <f t="shared" si="10"/>
        <v>-0.21406533153663787</v>
      </c>
      <c r="M55" s="74">
        <f t="shared" si="10"/>
        <v>0.26499768910799659</v>
      </c>
      <c r="N55" s="74">
        <f t="shared" si="10"/>
        <v>-5.3331437579204408</v>
      </c>
      <c r="O55" s="74">
        <f t="shared" si="10"/>
        <v>-4.4919371275051745</v>
      </c>
      <c r="P55" s="74">
        <f t="shared" si="10"/>
        <v>-3.7942457807534495</v>
      </c>
      <c r="Q55" s="74">
        <f t="shared" si="10"/>
        <v>2.0174512055109055</v>
      </c>
      <c r="R55" s="74">
        <f t="shared" si="10"/>
        <v>3.3254069025612303</v>
      </c>
      <c r="S55" s="74">
        <f t="shared" si="10"/>
        <v>2.9267895440275993</v>
      </c>
      <c r="T55" s="74">
        <f t="shared" si="10"/>
        <v>-4.1961946834069579</v>
      </c>
      <c r="U55" s="74">
        <f t="shared" si="10"/>
        <v>-0.45242934706947224</v>
      </c>
      <c r="V55" s="74">
        <f t="shared" si="10"/>
        <v>-6.0532773342803772</v>
      </c>
      <c r="W55" s="74">
        <f t="shared" si="10"/>
        <v>3.0230439908171505</v>
      </c>
      <c r="X55" s="74">
        <f t="shared" si="10"/>
        <v>4.8479350506350691</v>
      </c>
      <c r="Y55" s="74">
        <f t="shared" si="10"/>
        <v>4.9274172781285372</v>
      </c>
      <c r="Z55" s="74">
        <f t="shared" si="10"/>
        <v>-3.4851797756300691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West Leicestershire</v>
      </c>
      <c r="G60" s="88"/>
      <c r="H60" s="89"/>
      <c r="I60" s="76">
        <f>VLOOKUP($F60,DISABILITY!$A$718:$I$1052,DISABILITY!B$1053,FALSE)</f>
        <v>24.100000000000009</v>
      </c>
      <c r="J60" s="77">
        <f>VLOOKUP($F60,DISABILITY!$A$718:$I$1052,DISABILITY!C$1053,FALSE)</f>
        <v>21.200000000000003</v>
      </c>
      <c r="K60" s="77">
        <f>VLOOKUP($F60,DISABILITY!$A$718:$I$1052,DISABILITY!D$1053,FALSE)</f>
        <v>5.2000000000000028</v>
      </c>
      <c r="L60" s="77">
        <f>VLOOKUP($F60,DISABILITY!$A$718:$I$1052,DISABILITY!E$1053,FALSE)</f>
        <v>14.200000000000003</v>
      </c>
      <c r="M60" s="77">
        <f>VLOOKUP($F60,DISABILITY!$A$718:$I$1052,DISABILITY!F$1053,FALSE)</f>
        <v>34.300000000000004</v>
      </c>
      <c r="N60" s="77">
        <f>VLOOKUP($F60,DISABILITY!$A$718:$I$1052,DISABILITY!G$1053,FALSE)</f>
        <v>23.700000000000003</v>
      </c>
      <c r="O60" s="77">
        <f>VLOOKUP($F60,DISABILITY!$A$718:$I$1052,DISABILITY!H$1053,FALSE)</f>
        <v>16.399999999999991</v>
      </c>
      <c r="P60" s="77">
        <f>VLOOKUP($F60,DISABILITY!$A$718:$I$1052,DISABILITY!I$1053,FALSE)</f>
        <v>18.099999999999994</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West Leicestershire to Rural as a Region</v>
      </c>
      <c r="G63" s="122"/>
      <c r="H63" s="123"/>
      <c r="I63" s="74">
        <f>(I60-I61)</f>
        <v>-3.3201565406472398</v>
      </c>
      <c r="J63" s="74">
        <f t="shared" ref="J63:P63" si="12">(J60-J61)</f>
        <v>-6.1190444070511845</v>
      </c>
      <c r="K63" s="74">
        <f t="shared" si="12"/>
        <v>-22.919128361498203</v>
      </c>
      <c r="L63" s="74">
        <f t="shared" si="12"/>
        <v>-11.790934538996673</v>
      </c>
      <c r="M63" s="74">
        <f t="shared" si="12"/>
        <v>8.8247741813338862</v>
      </c>
      <c r="N63" s="74">
        <f t="shared" si="12"/>
        <v>-1.8312476854419799</v>
      </c>
      <c r="O63" s="74">
        <f t="shared" si="12"/>
        <v>-7.3972222879969536</v>
      </c>
      <c r="P63" s="74">
        <f t="shared" si="12"/>
        <v>-7.2541779303421805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West Leicestershire</v>
      </c>
      <c r="G68" s="88"/>
      <c r="H68" s="89"/>
      <c r="I68" s="76">
        <f>VLOOKUP($F68,'WORKLESS HOUSEHOLDS'!$DW$4:$EC$397,7,FALSE)</f>
        <v>3.1731817587114222</v>
      </c>
      <c r="J68" s="77" t="str">
        <f>VLOOKUP($F68,'WORKLESS HOUSEHOLDS'!$DN$4:$DT$397,7,FALSE)</f>
        <v>*</v>
      </c>
      <c r="K68" s="77" t="str">
        <f>VLOOKUP($F68,'WORKLESS HOUSEHOLDS'!$DE$4:$DK$397,7,FALSE)</f>
        <v>*</v>
      </c>
      <c r="L68" s="77">
        <f>VLOOKUP($F68,'WORKLESS HOUSEHOLDS'!$CV$4:$DB$397,7,FALSE)</f>
        <v>8.9166157554251857</v>
      </c>
      <c r="M68" s="77">
        <f>VLOOKUP($F68,'WORKLESS HOUSEHOLDS'!$CM$4:$CS$397,7,FALSE)</f>
        <v>15.503532541408561</v>
      </c>
      <c r="N68" s="77">
        <f>VLOOKUP($F68,'WORKLESS HOUSEHOLDS'!$CD$4:$CJ$397,7,FALSE)</f>
        <v>6.8516421291053229</v>
      </c>
      <c r="O68" s="77">
        <f>VLOOKUP($F68,'WORKLESS HOUSEHOLDS'!$BU$4:$CA$397,7,FALSE)</f>
        <v>13.496591769755112</v>
      </c>
      <c r="P68" s="77">
        <f>VLOOKUP($F68,'WORKLESS HOUSEHOLDS'!$BL$4:$BR$397,7,FALSE)</f>
        <v>4.420057918000305</v>
      </c>
      <c r="Q68" s="77" t="str">
        <f>VLOOKUP($F68,'WORKLESS HOUSEHOLDS'!$BC$4:$BI$397,7,FALSE)</f>
        <v>#</v>
      </c>
      <c r="R68" s="77" t="str">
        <f>VLOOKUP($F68,'WORKLESS HOUSEHOLDS'!$AT$4:$AZ$397,7,FALSE)</f>
        <v>#</v>
      </c>
      <c r="S68" s="77" t="str">
        <f>VLOOKUP($F68,'WORKLESS HOUSEHOLDS'!$AK$4:$AQ$397,7,FALSE)</f>
        <v>#</v>
      </c>
      <c r="T68" s="77" t="str">
        <f>VLOOKUP($F68,'WORKLESS HOUSEHOLDS'!$AB$4:$AH$397,7,FALSE)</f>
        <v>#</v>
      </c>
      <c r="U68" s="77">
        <f>VLOOKUP($F68,'WORKLESS HOUSEHOLDS'!$S$4:$Y$397,7,FALSE)</f>
        <v>18.40300457217505</v>
      </c>
      <c r="V68" s="77">
        <f>VLOOKUP($F68,'WORKLESS HOUSEHOLDS'!$J$4:$P$397,7,FALSE)</f>
        <v>14.154997219554117</v>
      </c>
      <c r="W68" s="77">
        <f>VLOOKUP($F68,'WORKLESS HOUSEHOLDS'!$B$4:$H$397,7,FALSE)</f>
        <v>25.302228321244201</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West Leicestershire to Rural as a Region</v>
      </c>
      <c r="G71" s="122"/>
      <c r="H71" s="123"/>
      <c r="I71" s="74">
        <f>(I68-I69)</f>
        <v>-6.8387641038752687</v>
      </c>
      <c r="J71" s="74" t="e">
        <f t="shared" ref="J71:W71" si="14">(J68-J69)</f>
        <v>#VALUE!</v>
      </c>
      <c r="K71" s="74" t="e">
        <f t="shared" si="14"/>
        <v>#VALUE!</v>
      </c>
      <c r="L71" s="74">
        <f t="shared" si="14"/>
        <v>-2.0493909059045468</v>
      </c>
      <c r="M71" s="74">
        <f t="shared" si="14"/>
        <v>3.8097533602200873</v>
      </c>
      <c r="N71" s="74">
        <f t="shared" si="14"/>
        <v>-5.0494575501500583</v>
      </c>
      <c r="O71" s="74">
        <f t="shared" si="14"/>
        <v>2.4613385220125998</v>
      </c>
      <c r="P71" s="74">
        <f t="shared" si="14"/>
        <v>-5.2714399677675328</v>
      </c>
      <c r="Q71" s="74" t="e">
        <f t="shared" si="14"/>
        <v>#VALUE!</v>
      </c>
      <c r="R71" s="74" t="e">
        <f t="shared" si="14"/>
        <v>#VALUE!</v>
      </c>
      <c r="S71" s="74" t="e">
        <f t="shared" si="14"/>
        <v>#VALUE!</v>
      </c>
      <c r="T71" s="74" t="e">
        <f t="shared" si="14"/>
        <v>#VALUE!</v>
      </c>
      <c r="U71" s="74">
        <f t="shared" si="14"/>
        <v>7.640954407495574</v>
      </c>
      <c r="V71" s="74">
        <f t="shared" si="14"/>
        <v>4.2161287430144689</v>
      </c>
      <c r="W71" s="74">
        <f t="shared" si="14"/>
        <v>14.949526898060007</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West Leicestershire</v>
      </c>
      <c r="G76" s="88"/>
      <c r="H76" s="89"/>
      <c r="I76" s="76">
        <f>VLOOKUP($F76,'SKILLED EMPLOYMENT'!$A$1506:$BW$1841,6,FALSE)</f>
        <v>52.6</v>
      </c>
      <c r="J76" s="77">
        <f>VLOOKUP($F76,'SKILLED EMPLOYMENT'!$A$1506:$BW$1841,10,FALSE)</f>
        <v>53.2</v>
      </c>
      <c r="K76" s="77">
        <f>VLOOKUP($F76,'SKILLED EMPLOYMENT'!$A$1506:$BW$1841,14,FALSE)</f>
        <v>56.599999999999994</v>
      </c>
      <c r="L76" s="77">
        <f>VLOOKUP($F76,'SKILLED EMPLOYMENT'!$A$1506:$BW$1841,18,FALSE)</f>
        <v>45.9</v>
      </c>
      <c r="M76" s="77">
        <f>VLOOKUP($F76,'SKILLED EMPLOYMENT'!$A$1506:$BW$1841,22,FALSE)</f>
        <v>40.9</v>
      </c>
      <c r="N76" s="77">
        <f>VLOOKUP($F76,'SKILLED EMPLOYMENT'!$A$1506:$BW$1841,26,FALSE)</f>
        <v>46.400000000000006</v>
      </c>
      <c r="O76" s="77">
        <f>VLOOKUP($F76,'SKILLED EMPLOYMENT'!$A$1506:$BW$1841,30,FALSE)</f>
        <v>52.8</v>
      </c>
      <c r="P76" s="77">
        <f>VLOOKUP($F76,'SKILLED EMPLOYMENT'!$A$1506:$BW$1841,34,FALSE)</f>
        <v>58.1</v>
      </c>
      <c r="Q76" s="77">
        <f>VLOOKUP($F76,'SKILLED EMPLOYMENT'!$A$1506:$BW$1841,38,FALSE)</f>
        <v>61.9</v>
      </c>
      <c r="R76" s="77">
        <f>VLOOKUP($F76,'SKILLED EMPLOYMENT'!$A$1506:$BW$1841,42,FALSE)</f>
        <v>53.4</v>
      </c>
      <c r="S76" s="77">
        <f>VLOOKUP($F76,'SKILLED EMPLOYMENT'!$A$1506:$BW$1841,46,FALSE)</f>
        <v>55.8</v>
      </c>
      <c r="T76" s="77">
        <f>VLOOKUP($F76,'SKILLED EMPLOYMENT'!$A$1506:$BW$1841,50,FALSE)</f>
        <v>51.5</v>
      </c>
      <c r="U76" s="77">
        <f>VLOOKUP($F76,'SKILLED EMPLOYMENT'!$A$1506:$BW$1841,54,FALSE)</f>
        <v>55.9</v>
      </c>
      <c r="V76" s="77">
        <f>VLOOKUP($F76,'SKILLED EMPLOYMENT'!$A$1506:$BW$1841,58,FALSE)</f>
        <v>59.2</v>
      </c>
      <c r="W76" s="77">
        <f>VLOOKUP($F76,'SKILLED EMPLOYMENT'!$A$1506:$BW$1841,62,FALSE)</f>
        <v>54</v>
      </c>
      <c r="X76" s="77">
        <f>VLOOKUP($F76,'SKILLED EMPLOYMENT'!$A$1506:$BW$1841,66,FALSE)</f>
        <v>66.3</v>
      </c>
      <c r="Y76" s="77">
        <f>VLOOKUP($F76,'SKILLED EMPLOYMENT'!$A$1506:$BW$1841,70,FALSE)</f>
        <v>60.800000000000004</v>
      </c>
      <c r="Z76" s="77">
        <f>VLOOKUP($F76,'SKILLED EMPLOYMENT'!$A$1506:$BW$1841,74,FALSE)</f>
        <v>61.500000000000007</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West Leicestershire to Rural as a Region</v>
      </c>
      <c r="G79" s="122"/>
      <c r="H79" s="123"/>
      <c r="I79" s="74">
        <f>(I76-I77)</f>
        <v>-0.10000000000000142</v>
      </c>
      <c r="J79" s="74">
        <f t="shared" ref="J79:Z79" si="17">(J76-J77)</f>
        <v>0.30000000000000426</v>
      </c>
      <c r="K79" s="74">
        <f t="shared" si="17"/>
        <v>3.0999999999999943</v>
      </c>
      <c r="L79" s="74">
        <f t="shared" si="17"/>
        <v>-8.1000000000000014</v>
      </c>
      <c r="M79" s="74">
        <f t="shared" si="17"/>
        <v>-13.200000000000003</v>
      </c>
      <c r="N79" s="74">
        <f t="shared" si="17"/>
        <v>-7.9999999999999929</v>
      </c>
      <c r="O79" s="74">
        <f t="shared" si="17"/>
        <v>-2.6000000000000014</v>
      </c>
      <c r="P79" s="74">
        <f t="shared" si="17"/>
        <v>2.5</v>
      </c>
      <c r="Q79" s="74">
        <f t="shared" si="17"/>
        <v>6.5</v>
      </c>
      <c r="R79" s="74">
        <f t="shared" si="17"/>
        <v>-2.8000000000000043</v>
      </c>
      <c r="S79" s="74">
        <f t="shared" si="17"/>
        <v>-0.40000000000000568</v>
      </c>
      <c r="T79" s="74">
        <f t="shared" si="17"/>
        <v>-5.2999999999999972</v>
      </c>
      <c r="U79" s="74">
        <f t="shared" si="17"/>
        <v>-0.70000000000000284</v>
      </c>
      <c r="V79" s="74">
        <f t="shared" si="17"/>
        <v>2.1000000000000014</v>
      </c>
      <c r="W79" s="74">
        <f t="shared" si="17"/>
        <v>-3.7999999999999972</v>
      </c>
      <c r="X79" s="74">
        <f t="shared" si="17"/>
        <v>7.5</v>
      </c>
      <c r="Y79" s="74">
        <f t="shared" si="17"/>
        <v>2.1000000000000014</v>
      </c>
      <c r="Z79" s="74">
        <f t="shared" si="17"/>
        <v>3.1000000000000085</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CqZqv8RubFq3Rp3OZiVqA5YKMO0KYMzd2DPr/2PONYqLjTZKLyzuwhChI+USy3cm7JoPGHJ0eer6SgLu8J3FQw==" saltValue="L9+9zgNA7JZ35oSHGsU+m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2022-08-02T13:01:10Z</dcterms:modified>
</cp:coreProperties>
</file>