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5226A3E1-535B-4B9D-B20A-7E4C5AD78157}" xr6:coauthVersionLast="47" xr6:coauthVersionMax="47" xr10:uidLastSave="{AD1FC975-9450-4076-BDC0-CBF6C29C0246}"/>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<sst xmlns="http://schemas.openxmlformats.org/spreadsheetml/2006/main" count="32859" uniqueCount="1676">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</sst>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North Yorkshire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23.63</c:v>
                </c:pt>
                <c:pt idx="1">
                  <c:v>22.27</c:v>
                </c:pt>
                <c:pt idx="2">
                  <c:v>23.18</c:v>
                </c:pt>
                <c:pt idx="3">
                  <c:v>24.19</c:v>
                </c:pt>
                <c:pt idx="4">
                  <c:v>25.21</c:v>
                </c:pt>
                <c:pt idx="5">
                  <c:v>23.69</c:v>
                </c:pt>
                <c:pt idx="6">
                  <c:v>23.94</c:v>
                </c:pt>
                <c:pt idx="7">
                  <c:v>25.46</c:v>
                </c:pt>
                <c:pt idx="8">
                  <c:v>24.49</c:v>
                </c:pt>
                <c:pt idx="9">
                  <c:v>24.94</c:v>
                </c:pt>
                <c:pt idx="10">
                  <c:v>25.18</c:v>
                </c:pt>
                <c:pt idx="11">
                  <c:v>25.18</c:v>
                </c:pt>
                <c:pt idx="12">
                  <c:v>26.37</c:v>
                </c:pt>
                <c:pt idx="13">
                  <c:v>28.92</c:v>
                </c:pt>
                <c:pt idx="14">
                  <c:v>27.19</c:v>
                </c:pt>
                <c:pt idx="15">
                  <c:v>30.6</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North Yorkshire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441.1</c:v>
                </c:pt>
                <c:pt idx="1">
                  <c:v>442.4</c:v>
                </c:pt>
                <c:pt idx="2">
                  <c:v>444.1</c:v>
                </c:pt>
                <c:pt idx="3">
                  <c:v>454.4</c:v>
                </c:pt>
                <c:pt idx="4">
                  <c:v>445.1</c:v>
                </c:pt>
                <c:pt idx="5">
                  <c:v>454.4</c:v>
                </c:pt>
                <c:pt idx="6">
                  <c:v>463.9</c:v>
                </c:pt>
                <c:pt idx="7">
                  <c:v>461.5</c:v>
                </c:pt>
                <c:pt idx="8">
                  <c:v>476.3</c:v>
                </c:pt>
                <c:pt idx="9">
                  <c:v>484.4</c:v>
                </c:pt>
                <c:pt idx="10">
                  <c:v>503.2</c:v>
                </c:pt>
                <c:pt idx="11">
                  <c:v>536.6</c:v>
                </c:pt>
                <c:pt idx="12">
                  <c:v>513.70000000000005</c:v>
                </c:pt>
                <c:pt idx="13">
                  <c:v>555.70000000000005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North Yorkshire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77</c:v>
                </c:pt>
                <c:pt idx="1">
                  <c:v>78.099999999999994</c:v>
                </c:pt>
                <c:pt idx="2">
                  <c:v>75.099999999999994</c:v>
                </c:pt>
                <c:pt idx="3">
                  <c:v>73.599999999999994</c:v>
                </c:pt>
                <c:pt idx="4">
                  <c:v>77.5</c:v>
                </c:pt>
                <c:pt idx="5">
                  <c:v>74.099999999999994</c:v>
                </c:pt>
                <c:pt idx="6">
                  <c:v>74.099999999999994</c:v>
                </c:pt>
                <c:pt idx="7">
                  <c:v>72.900000000000006</c:v>
                </c:pt>
                <c:pt idx="8">
                  <c:v>75.8</c:v>
                </c:pt>
                <c:pt idx="9">
                  <c:v>76.5</c:v>
                </c:pt>
                <c:pt idx="10">
                  <c:v>75.7</c:v>
                </c:pt>
                <c:pt idx="11">
                  <c:v>80.3</c:v>
                </c:pt>
                <c:pt idx="12">
                  <c:v>81.900000000000006</c:v>
                </c:pt>
                <c:pt idx="13">
                  <c:v>77.900000000000006</c:v>
                </c:pt>
                <c:pt idx="14">
                  <c:v>78.400000000000006</c:v>
                </c:pt>
                <c:pt idx="15">
                  <c:v>79.2</c:v>
                </c:pt>
                <c:pt idx="16">
                  <c:v>77</c:v>
                </c:pt>
                <c:pt idx="17">
                  <c:v>78.7</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North Yorkshire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14502</c:v>
                </c:pt>
                <c:pt idx="1">
                  <c:v>15337</c:v>
                </c:pt>
                <c:pt idx="2">
                  <c:v>16210</c:v>
                </c:pt>
                <c:pt idx="3">
                  <c:v>16742</c:v>
                </c:pt>
                <c:pt idx="4">
                  <c:v>17131</c:v>
                </c:pt>
                <c:pt idx="5">
                  <c:v>17806</c:v>
                </c:pt>
                <c:pt idx="6">
                  <c:v>17730</c:v>
                </c:pt>
                <c:pt idx="7">
                  <c:v>18134</c:v>
                </c:pt>
                <c:pt idx="8">
                  <c:v>18802</c:v>
                </c:pt>
                <c:pt idx="9">
                  <c:v>19192</c:v>
                </c:pt>
                <c:pt idx="10">
                  <c:v>19405</c:v>
                </c:pt>
                <c:pt idx="11">
                  <c:v>20687</c:v>
                </c:pt>
                <c:pt idx="12">
                  <c:v>20719</c:v>
                </c:pt>
                <c:pt idx="13">
                  <c:v>21235</c:v>
                </c:pt>
                <c:pt idx="14">
                  <c:v>22316</c:v>
                </c:pt>
                <c:pt idx="15">
                  <c:v>22915</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North Yorkshire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27.1</c:v>
                </c:pt>
                <c:pt idx="1">
                  <c:v>26.8</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North Yorkshire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20.8</c:v>
                </c:pt>
                <c:pt idx="1">
                  <c:v>19.899999999999999</c:v>
                </c:pt>
                <c:pt idx="2">
                  <c:v>21.8</c:v>
                </c:pt>
                <c:pt idx="3">
                  <c:v>23.9</c:v>
                </c:pt>
                <c:pt idx="4">
                  <c:v>19.7</c:v>
                </c:pt>
                <c:pt idx="5">
                  <c:v>21.5</c:v>
                </c:pt>
                <c:pt idx="6">
                  <c:v>21.2</c:v>
                </c:pt>
                <c:pt idx="7">
                  <c:v>21</c:v>
                </c:pt>
                <c:pt idx="8">
                  <c:v>19.8</c:v>
                </c:pt>
                <c:pt idx="9">
                  <c:v>19.7</c:v>
                </c:pt>
                <c:pt idx="10">
                  <c:v>20.7</c:v>
                </c:pt>
                <c:pt idx="11">
                  <c:v>18.100000000000001</c:v>
                </c:pt>
                <c:pt idx="12">
                  <c:v>16.100000000000001</c:v>
                </c:pt>
                <c:pt idx="13">
                  <c:v>18.600000000000001</c:v>
                </c:pt>
                <c:pt idx="14">
                  <c:v>19.3</c:v>
                </c:pt>
                <c:pt idx="15">
                  <c:v>19.3</c:v>
                </c:pt>
                <c:pt idx="16">
                  <c:v>21.1</c:v>
                </c:pt>
                <c:pt idx="17">
                  <c:v>19.2</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North Yorkshire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28.400000000000006</c:v>
                </c:pt>
                <c:pt idx="1">
                  <c:v>24.6</c:v>
                </c:pt>
                <c:pt idx="2">
                  <c:v>23.500000000000007</c:v>
                </c:pt>
                <c:pt idx="3">
                  <c:v>28.899999999999991</c:v>
                </c:pt>
                <c:pt idx="4">
                  <c:v>22.400000000000006</c:v>
                </c:pt>
                <c:pt idx="5">
                  <c:v>21.400000000000006</c:v>
                </c:pt>
                <c:pt idx="6">
                  <c:v>26.200000000000003</c:v>
                </c:pt>
                <c:pt idx="7">
                  <c:v>13</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North Yorkshire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10.932013031573083</c:v>
                </c:pt>
                <c:pt idx="1">
                  <c:v>12.049118333438775</c:v>
                </c:pt>
                <c:pt idx="2">
                  <c:v>8.6057598051440802</c:v>
                </c:pt>
                <c:pt idx="3">
                  <c:v>10.526391924020349</c:v>
                </c:pt>
                <c:pt idx="4">
                  <c:v>11.42474289179362</c:v>
                </c:pt>
                <c:pt idx="5">
                  <c:v>10.603639725463005</c:v>
                </c:pt>
                <c:pt idx="6">
                  <c:v>9.6233457125128492</c:v>
                </c:pt>
                <c:pt idx="7">
                  <c:v>9.4686666846201479</c:v>
                </c:pt>
                <c:pt idx="8">
                  <c:v>14.280474281327304</c:v>
                </c:pt>
                <c:pt idx="9">
                  <c:v>6.9571629283458059</c:v>
                </c:pt>
                <c:pt idx="10">
                  <c:v>4.0364803242695491</c:v>
                </c:pt>
                <c:pt idx="11">
                  <c:v>3.4038537941994433</c:v>
                </c:pt>
                <c:pt idx="12">
                  <c:v>3.1035891782995826</c:v>
                </c:pt>
                <c:pt idx="13">
                  <c:v>4.3968960925662337</c:v>
                </c:pt>
                <c:pt idx="14">
                  <c:v>5.8826278354658719</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North Yorkshire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54.6</c:v>
                </c:pt>
                <c:pt idx="1">
                  <c:v>52.8</c:v>
                </c:pt>
                <c:pt idx="2">
                  <c:v>50.2</c:v>
                </c:pt>
                <c:pt idx="3">
                  <c:v>51.699999999999996</c:v>
                </c:pt>
                <c:pt idx="4">
                  <c:v>56.099999999999994</c:v>
                </c:pt>
                <c:pt idx="5">
                  <c:v>54.599999999999994</c:v>
                </c:pt>
                <c:pt idx="6">
                  <c:v>53.5</c:v>
                </c:pt>
                <c:pt idx="7">
                  <c:v>55.2</c:v>
                </c:pt>
                <c:pt idx="8">
                  <c:v>54.1</c:v>
                </c:pt>
                <c:pt idx="9">
                  <c:v>60.5</c:v>
                </c:pt>
                <c:pt idx="10">
                  <c:v>57.9</c:v>
                </c:pt>
                <c:pt idx="11">
                  <c:v>60.9</c:v>
                </c:pt>
                <c:pt idx="12">
                  <c:v>56.900000000000006</c:v>
                </c:pt>
                <c:pt idx="13">
                  <c:v>57.1</c:v>
                </c:pt>
                <c:pt idx="14">
                  <c:v>58</c:v>
                </c:pt>
                <c:pt idx="15">
                  <c:v>56.8</c:v>
                </c:pt>
                <c:pt idx="16">
                  <c:v>53.7</c:v>
                </c:pt>
                <c:pt idx="17">
                  <c:v>62</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30</xdr:row>
      <xdr:rowOff>83820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8458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North Yorkshire has fluctuated over the years taking it at times above and at times below the rural situation, but is consistently greater than the England position.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within North Yorkshire has increased at a similar rate to rural and England, keeping it for the majority of years from 2004 to 2019 above both.</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Despite the proportion dropping between 2017 and 2018 for North Yorkshire, it's proportion remained above that seen for rural on average.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North Yorkshire's economic inactivity rate has from 2004 to 2021 generally been in line with the rural situation</a:t>
          </a:r>
          <a:r>
            <a:rPr lang="en-GB" sz="1100">
              <a:latin typeface="Avenir Next LT Pro" panose="020B0504020202020204" pitchFamily="34" charset="0"/>
            </a:rPr>
            <a:t>.</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North Yorkshire demonstrates a general downward trend from 2014 to 2021, moving below the rural and England positions.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North Yorkshire from 2006 to 2013 closely follows that of 'Rural as a Region', in 2014 North Yorkshire experienced a marked increase, with the following years dropping well below the levels seen for rural and England.</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North Yorkshire in general has a proportion of employed people in skilled employment in line with that seen for 'Rural as a Region' and England.</a:t>
          </a:r>
          <a:endParaRPr lang="en-GB" sz="1100">
            <a:latin typeface="Avenir Next LT Pro" panose="020B0504020202020204" pitchFamily="34" charset="0"/>
          </a:endParaRPr>
        </a:p>
      </xdr:txBody>
    </xdr:sp>
    <xdr:clientData/>
  </xdr:twoCellAnchor>
  <xdr:twoCellAnchor>
    <xdr:from>
      <xdr:col>0</xdr:col>
      <xdr:colOff>579120</xdr:colOff>
      <xdr:row>20</xdr:row>
      <xdr:rowOff>617220</xdr:rowOff>
    </xdr:from>
    <xdr:to>
      <xdr:col>1</xdr:col>
      <xdr:colOff>2560320</xdr:colOff>
      <xdr:row>22</xdr:row>
      <xdr:rowOff>144780</xdr:rowOff>
    </xdr:to>
    <xdr:sp macro="" textlink="">
      <xdr:nvSpPr>
        <xdr:cNvPr id="20" name="TextBox 19">
          <a:extLst>
            <a:ext uri="{FF2B5EF4-FFF2-40B4-BE49-F238E27FC236}">
              <a16:creationId xmlns:a16="http://schemas.microsoft.com/office/drawing/2014/main" id="{A87DE173-CBF1-4E8F-B847-4D553B2C20CE}"/>
            </a:ext>
          </a:extLst>
        </xdr:cNvPr>
        <xdr:cNvSpPr txBox="1"/>
      </xdr:nvSpPr>
      <xdr:spPr>
        <a:xfrm>
          <a:off x="579120" y="754380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North Yorkshire from 2008 to 2021 very closely matches the rural average situation.</a:t>
          </a:r>
          <a:endParaRPr lang="en-GB" sz="1100">
            <a:latin typeface="Avenir Next LT Pro" panose="020B0504020202020204" pitchFamily="34" charset="0"/>
          </a:endParaRPr>
        </a:p>
      </xdr:txBody>
    </xdr:sp>
    <xdr:clientData/>
  </xdr:twoCellAnchor>
  <xdr:twoCellAnchor>
    <xdr:from>
      <xdr:col>0</xdr:col>
      <xdr:colOff>579120</xdr:colOff>
      <xdr:row>12</xdr:row>
      <xdr:rowOff>495300</xdr:rowOff>
    </xdr:from>
    <xdr:to>
      <xdr:col>1</xdr:col>
      <xdr:colOff>2560320</xdr:colOff>
      <xdr:row>14</xdr:row>
      <xdr:rowOff>0</xdr:rowOff>
    </xdr:to>
    <xdr:sp macro="" textlink="">
      <xdr:nvSpPr>
        <xdr:cNvPr id="21" name="TextBox 20">
          <a:extLst>
            <a:ext uri="{FF2B5EF4-FFF2-40B4-BE49-F238E27FC236}">
              <a16:creationId xmlns:a16="http://schemas.microsoft.com/office/drawing/2014/main" id="{40ED9030-6198-4AE4-9441-41871381C43D}"/>
            </a:ext>
          </a:extLst>
        </xdr:cNvPr>
        <xdr:cNvSpPr txBox="1"/>
      </xdr:nvSpPr>
      <xdr:spPr>
        <a:xfrm>
          <a:off x="579120" y="348234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North Yorkshire from 2004 to 2019 hovers just below and occassionally matches the 'Rural as a Region' position.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104</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North Yorkshire</v>
      </c>
      <c r="G12" s="88" t="str">
        <f>IFERROR(VLOOKUP(F12,GVA!B244:B552,1,FALSE),VLOOKUP(F12,GVA!B6:C230,2,FALSE))</f>
        <v/>
      </c>
      <c r="H12" s="89" t="str">
        <f>IF(F12=G12,"",G12)</f>
        <v/>
      </c>
      <c r="I12" s="76">
        <f>IFERROR(VLOOKUP($F12,GVA!$B$7:$S$230,GVA!D$3,FALSE),VLOOKUP($F12,GVA!$B$244:$T$554,GVA!E$3,FALSE))</f>
        <v>23.63</v>
      </c>
      <c r="J12" s="77">
        <f>IFERROR(VLOOKUP($F12,GVA!$B$7:$S$230,GVA!E$3,FALSE),VLOOKUP($F12,GVA!$B$244:$T$554,GVA!F$3,FALSE))</f>
        <v>22.27</v>
      </c>
      <c r="K12" s="77">
        <f>IFERROR(VLOOKUP($F12,GVA!$B$7:$S$230,GVA!F$3,FALSE),VLOOKUP($F12,GVA!$B$244:$T$554,GVA!G$3,FALSE))</f>
        <v>23.18</v>
      </c>
      <c r="L12" s="77">
        <f>IFERROR(VLOOKUP($F12,GVA!$B$7:$S$230,GVA!G$3,FALSE),VLOOKUP($F12,GVA!$B$244:$T$554,GVA!H$3,FALSE))</f>
        <v>24.19</v>
      </c>
      <c r="M12" s="77">
        <f>IFERROR(VLOOKUP($F12,GVA!$B$7:$S$230,GVA!H$3,FALSE),VLOOKUP($F12,GVA!$B$244:$T$554,GVA!I$3,FALSE))</f>
        <v>25.21</v>
      </c>
      <c r="N12" s="77">
        <f>IFERROR(VLOOKUP($F12,GVA!$B$7:$S$230,GVA!I$3,FALSE),VLOOKUP($F12,GVA!$B$244:$T$554,GVA!J$3,FALSE))</f>
        <v>23.69</v>
      </c>
      <c r="O12" s="77">
        <f>IFERROR(VLOOKUP($F12,GVA!$B$7:$S$230,GVA!J$3,FALSE),VLOOKUP($F12,GVA!$B$244:$T$554,GVA!K$3,FALSE))</f>
        <v>23.94</v>
      </c>
      <c r="P12" s="77">
        <f>IFERROR(VLOOKUP($F12,GVA!$B$7:$S$230,GVA!K$3,FALSE),VLOOKUP($F12,GVA!$B$244:$T$554,GVA!L$3,FALSE))</f>
        <v>25.46</v>
      </c>
      <c r="Q12" s="77">
        <f>IFERROR(VLOOKUP($F12,GVA!$B$7:$S$230,GVA!L$3,FALSE),VLOOKUP($F12,GVA!$B$244:$T$554,GVA!M$3,FALSE))</f>
        <v>24.49</v>
      </c>
      <c r="R12" s="77">
        <f>IFERROR(VLOOKUP($F12,GVA!$B$7:$S$230,GVA!M$3,FALSE),VLOOKUP($F12,GVA!$B$244:$T$554,GVA!N$3,FALSE))</f>
        <v>24.94</v>
      </c>
      <c r="S12" s="77">
        <f>IFERROR(VLOOKUP($F12,GVA!$B$7:$S$230,GVA!N$3,FALSE),VLOOKUP($F12,GVA!$B$244:$T$554,GVA!O$3,FALSE))</f>
        <v>25.18</v>
      </c>
      <c r="T12" s="77">
        <f>IFERROR(VLOOKUP($F12,GVA!$B$7:$S$230,GVA!O$3,FALSE),VLOOKUP($F12,GVA!$B$244:$T$554,GVA!P$3,FALSE))</f>
        <v>25.18</v>
      </c>
      <c r="U12" s="77">
        <f>IFERROR(VLOOKUP($F12,GVA!$B$7:$S$230,GVA!P$3,FALSE),VLOOKUP($F12,GVA!$B$244:$T$554,GVA!Q$3,FALSE))</f>
        <v>26.37</v>
      </c>
      <c r="V12" s="77">
        <f>IFERROR(VLOOKUP($F12,GVA!$B$7:$S$230,GVA!Q$3,FALSE),VLOOKUP($F12,GVA!$B$244:$T$554,GVA!R$3,FALSE))</f>
        <v>28.92</v>
      </c>
      <c r="W12" s="77">
        <f>IFERROR(VLOOKUP($F12,GVA!$B$7:$S$230,GVA!R$3,FALSE),VLOOKUP($F12,GVA!$B$244:$T$554,GVA!S$3,FALSE))</f>
        <v>27.19</v>
      </c>
      <c r="X12" s="77">
        <f>IFERROR(VLOOKUP($F12,GVA!$B$7:$S$230,GVA!S$3,FALSE),VLOOKUP($F12,GVA!$B$244:$T$554,GVA!T$3,FALSE))</f>
        <v>30.6</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North Yorkshire to Rural as a Region</v>
      </c>
      <c r="G15" s="122"/>
      <c r="H15" s="123"/>
      <c r="I15" s="74">
        <f>100*((I12-I13)/I13)</f>
        <v>0.38182029665671335</v>
      </c>
      <c r="J15" s="74">
        <f t="shared" ref="J15:X15" si="0">100*((J12-J13)/J13)</f>
        <v>-5.1321581434975805</v>
      </c>
      <c r="K15" s="74">
        <f t="shared" si="0"/>
        <v>-4.624472821854253</v>
      </c>
      <c r="L15" s="74">
        <f t="shared" si="0"/>
        <v>-2.6111462586990455</v>
      </c>
      <c r="M15" s="74">
        <f t="shared" si="0"/>
        <v>-0.21628192985678166</v>
      </c>
      <c r="N15" s="74">
        <f t="shared" si="0"/>
        <v>-6.9986119614340243</v>
      </c>
      <c r="O15" s="74">
        <f t="shared" si="0"/>
        <v>-7.1737514828953186</v>
      </c>
      <c r="P15" s="74">
        <f t="shared" si="0"/>
        <v>-2.7302869461992749</v>
      </c>
      <c r="Q15" s="74">
        <f t="shared" si="0"/>
        <v>-8.3139457146677529</v>
      </c>
      <c r="R15" s="74">
        <f t="shared" si="0"/>
        <v>-8.2208524452272069</v>
      </c>
      <c r="S15" s="74">
        <f t="shared" si="0"/>
        <v>-8.8495003167462087</v>
      </c>
      <c r="T15" s="74">
        <f t="shared" si="0"/>
        <v>-10.544568692798283</v>
      </c>
      <c r="U15" s="74">
        <f t="shared" si="0"/>
        <v>-8.5550569497710622</v>
      </c>
      <c r="V15" s="74">
        <f t="shared" si="0"/>
        <v>-2.3660149106765904</v>
      </c>
      <c r="W15" s="74">
        <f t="shared" si="0"/>
        <v>-10.06933917131612</v>
      </c>
      <c r="X15" s="74">
        <f t="shared" si="0"/>
        <v>0.159372795959946</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North Yorkshire</v>
      </c>
      <c r="G20" s="88"/>
      <c r="H20" s="89"/>
      <c r="I20" s="80">
        <f>IF(VLOOKUP($F20,PAY!$A$11:$AE$349,4,FALSE)="-",#N/A,VLOOKUP($F20,PAY!$A$11:$AE$349,4,FALSE))</f>
        <v>441.1</v>
      </c>
      <c r="J20" s="80">
        <f>IF(VLOOKUP($F20,PAY!$A$11:$AE$349,6,FALSE)="-",#N/A,VLOOKUP($F20,PAY!$A$11:$AE$349,6,FALSE))</f>
        <v>442.4</v>
      </c>
      <c r="K20" s="80">
        <f>IF(VLOOKUP($F20,PAY!$A$11:$AE$349,8,FALSE)="-",#N/A,VLOOKUP($F20,PAY!$A$11:$AE$349,8,FALSE))</f>
        <v>444.1</v>
      </c>
      <c r="L20" s="80">
        <f>IF(VLOOKUP($F20,PAY!$A$11:$AE$349,10,FALSE)="-",#N/A,VLOOKUP($F20,PAY!$A$11:$AE$349,10,FALSE))</f>
        <v>454.4</v>
      </c>
      <c r="M20" s="80">
        <f>IF(VLOOKUP($F20,PAY!$A$11:$AE$349,12,FALSE)="-",#N/A,VLOOKUP($F20,PAY!$A$11:$AE$349,12,FALSE))</f>
        <v>445.1</v>
      </c>
      <c r="N20" s="80">
        <f>IF(VLOOKUP($F20,PAY!$A$11:$AE$349,14,FALSE)="-",#N/A,VLOOKUP($F20,PAY!$A$11:$AE$349,14,FALSE))</f>
        <v>454.4</v>
      </c>
      <c r="O20" s="80">
        <f>IF(VLOOKUP($F20,PAY!$A$11:$AE$349,16,FALSE)="-",#N/A,VLOOKUP($F20,PAY!$A$11:$AE$349,16,FALSE))</f>
        <v>463.9</v>
      </c>
      <c r="P20" s="80">
        <f>IF(VLOOKUP($F20,PAY!$A$11:$AE$349,18,FALSE)="-",#N/A,VLOOKUP($F20,PAY!$A$11:$AE$349,18,FALSE))</f>
        <v>461.5</v>
      </c>
      <c r="Q20" s="80">
        <f>IF(VLOOKUP($F20,PAY!$A$11:$AE$349,20,FALSE)="-",#N/A,VLOOKUP($F20,PAY!$A$11:$AE$349,20,FALSE))</f>
        <v>476.3</v>
      </c>
      <c r="R20" s="80">
        <f>IF(VLOOKUP($F20,PAY!$A$11:$AE$349,22,FALSE)="-",#N/A,VLOOKUP($F20,PAY!$A$11:$AE$349,22,FALSE))</f>
        <v>484.4</v>
      </c>
      <c r="S20" s="80">
        <f>IF(VLOOKUP($F20,PAY!$A$11:$AE$349,24,FALSE)="-",#N/A,VLOOKUP($F20,PAY!$A$11:$AE$349,24,FALSE))</f>
        <v>503.2</v>
      </c>
      <c r="T20" s="80">
        <f>IF(VLOOKUP($F20,PAY!$A$11:$AE$349,26,FALSE)="-",#N/A,VLOOKUP($F20,PAY!$A$11:$AE$349,26,FALSE))</f>
        <v>536.6</v>
      </c>
      <c r="U20" s="80">
        <f>IF(VLOOKUP($F20,PAY!$A$11:$AE$349,28,FALSE)="-",#N/A,VLOOKUP($F20,PAY!$A$11:$AE$349,28,FALSE))</f>
        <v>513.70000000000005</v>
      </c>
      <c r="V20" s="80">
        <f>IF(VLOOKUP($F20,PAY!$A$11:$AE$349,30,FALSE)="-",#N/A,VLOOKUP($F20,PAY!$A$11:$AE$349,30,FALSE))</f>
        <v>555.70000000000005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North Yorkshire to Rural as a Region</v>
      </c>
      <c r="G23" s="122"/>
      <c r="H23" s="123"/>
      <c r="I23" s="74">
        <f>100*((I20-I21)/I21)</f>
        <v>1.8724566163057277</v>
      </c>
      <c r="J23" s="74">
        <f t="shared" ref="J23:V23" si="2">100*((J20-J21)/J21)</f>
        <v>1.2530754706185194</v>
      </c>
      <c r="K23" s="74">
        <f t="shared" si="2"/>
        <v>-0.8954574601210904</v>
      </c>
      <c r="L23" s="74">
        <f t="shared" si="2"/>
        <v>0.83142330681768517</v>
      </c>
      <c r="M23" s="74">
        <f t="shared" si="2"/>
        <v>-2.2280490042876044</v>
      </c>
      <c r="N23" s="74">
        <f t="shared" si="2"/>
        <v>-1.8939290418850778</v>
      </c>
      <c r="O23" s="74">
        <f t="shared" si="2"/>
        <v>-1.4661203331773955</v>
      </c>
      <c r="P23" s="74">
        <f t="shared" si="2"/>
        <v>-2.8055845101024004</v>
      </c>
      <c r="Q23" s="74">
        <f t="shared" si="2"/>
        <v>-2.6931063820983767</v>
      </c>
      <c r="R23" s="74">
        <f t="shared" si="2"/>
        <v>-3.8997501287025269</v>
      </c>
      <c r="S23" s="74">
        <f t="shared" si="2"/>
        <v>-2.1821638626078275</v>
      </c>
      <c r="T23" s="74">
        <f t="shared" si="2"/>
        <v>0.54360070219739198</v>
      </c>
      <c r="U23" s="74">
        <f t="shared" si="2"/>
        <v>-3.2667831295232883</v>
      </c>
      <c r="V23" s="74">
        <f t="shared" si="2"/>
        <v>-1.5160217880089322</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North Yorkshire</v>
      </c>
      <c r="G28" s="88"/>
      <c r="H28" s="89"/>
      <c r="I28" s="76">
        <f>VLOOKUP($F28,EMPLOYMENT!$A$6:$BW$345,6,FALSE)</f>
        <v>77</v>
      </c>
      <c r="J28" s="77">
        <f>VLOOKUP($F28,EMPLOYMENT!$A$6:$BW$345,10,FALSE)</f>
        <v>78.099999999999994</v>
      </c>
      <c r="K28" s="77">
        <f>VLOOKUP($F28,EMPLOYMENT!$A$6:$BW$345,14,FALSE)</f>
        <v>75.099999999999994</v>
      </c>
      <c r="L28" s="77">
        <f>VLOOKUP($F28,EMPLOYMENT!$A$6:$BW$345,18,FALSE)</f>
        <v>73.599999999999994</v>
      </c>
      <c r="M28" s="77">
        <f>VLOOKUP($F28,EMPLOYMENT!$A$6:$BW$345,22,FALSE)</f>
        <v>77.5</v>
      </c>
      <c r="N28" s="77">
        <f>VLOOKUP($F28,EMPLOYMENT!$A$6:$BW$345,26,FALSE)</f>
        <v>74.099999999999994</v>
      </c>
      <c r="O28" s="77">
        <f>VLOOKUP($F28,EMPLOYMENT!$A$6:$BW$345,30,FALSE)</f>
        <v>74.099999999999994</v>
      </c>
      <c r="P28" s="77">
        <f>VLOOKUP($F28,EMPLOYMENT!$A$6:$BW$345,34,FALSE)</f>
        <v>72.900000000000006</v>
      </c>
      <c r="Q28" s="77">
        <f>VLOOKUP($F28,EMPLOYMENT!$A$6:$BW$345,38,FALSE)</f>
        <v>75.8</v>
      </c>
      <c r="R28" s="77">
        <f>VLOOKUP($F28,EMPLOYMENT!$A$6:$BW$345,42,FALSE)</f>
        <v>76.5</v>
      </c>
      <c r="S28" s="77">
        <f>VLOOKUP($F28,EMPLOYMENT!$A$6:$BW$345,46,FALSE)</f>
        <v>75.7</v>
      </c>
      <c r="T28" s="77">
        <f>VLOOKUP($F28,EMPLOYMENT!$A$6:$BW$345,50,FALSE)</f>
        <v>80.3</v>
      </c>
      <c r="U28" s="77">
        <f>VLOOKUP($F28,EMPLOYMENT!$A$6:$BW$345,54,FALSE)</f>
        <v>81.900000000000006</v>
      </c>
      <c r="V28" s="77">
        <f>VLOOKUP($F28,EMPLOYMENT!$A$6:$BW$345,58,FALSE)</f>
        <v>77.900000000000006</v>
      </c>
      <c r="W28" s="77">
        <f>VLOOKUP($F28,EMPLOYMENT!$A$6:$BW$345,62,FALSE)</f>
        <v>78.400000000000006</v>
      </c>
      <c r="X28" s="77">
        <f>VLOOKUP($F28,EMPLOYMENT!$A$6:$BW$345,66,FALSE)</f>
        <v>79.2</v>
      </c>
      <c r="Y28" s="77">
        <f>VLOOKUP($F28,EMPLOYMENT!$A$6:$BW$345,70,FALSE)</f>
        <v>77</v>
      </c>
      <c r="Z28" s="77">
        <f>VLOOKUP($F28,EMPLOYMENT!$A$6:$BW$345,74,FALSE)</f>
        <v>78.7</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North Yorkshire to Rural as a Region</v>
      </c>
      <c r="G31" s="122"/>
      <c r="H31" s="123"/>
      <c r="I31" s="74">
        <f>(I28-I29)</f>
        <v>0.88865808059826179</v>
      </c>
      <c r="J31" s="74">
        <f t="shared" ref="J31:Z31" si="4">(J28-J29)</f>
        <v>1.7870245333170374</v>
      </c>
      <c r="K31" s="74">
        <f t="shared" si="4"/>
        <v>-0.77318889948676883</v>
      </c>
      <c r="L31" s="74">
        <f t="shared" si="4"/>
        <v>-2.0404683026278434</v>
      </c>
      <c r="M31" s="74">
        <f t="shared" si="4"/>
        <v>1.7644756266682577</v>
      </c>
      <c r="N31" s="74">
        <f t="shared" si="4"/>
        <v>-0.4095398428731869</v>
      </c>
      <c r="O31" s="74">
        <f t="shared" si="4"/>
        <v>0.55286686103012528</v>
      </c>
      <c r="P31" s="74">
        <f t="shared" si="4"/>
        <v>-0.83429540327760776</v>
      </c>
      <c r="Q31" s="74">
        <f t="shared" si="4"/>
        <v>1.7668425245374237</v>
      </c>
      <c r="R31" s="74">
        <f t="shared" si="4"/>
        <v>1.7555250700997931</v>
      </c>
      <c r="S31" s="74">
        <f t="shared" si="4"/>
        <v>-0.40886034007560568</v>
      </c>
      <c r="T31" s="74">
        <f t="shared" si="4"/>
        <v>3.1094680243909778</v>
      </c>
      <c r="U31" s="74">
        <f t="shared" si="4"/>
        <v>4.9283675182919637</v>
      </c>
      <c r="V31" s="74">
        <f t="shared" si="4"/>
        <v>-0.13278688524589199</v>
      </c>
      <c r="W31" s="74">
        <f t="shared" si="4"/>
        <v>0.35184310658586071</v>
      </c>
      <c r="X31" s="74">
        <f t="shared" si="4"/>
        <v>0.60870062104329747</v>
      </c>
      <c r="Y31" s="74">
        <f t="shared" si="4"/>
        <v>-1.4346296129204461E-2</v>
      </c>
      <c r="Z31" s="74">
        <f t="shared" si="4"/>
        <v>2.5442419221209605</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North Yorkshire</v>
      </c>
      <c r="G36" s="88" t="str">
        <f>IFERROR(VLOOKUP(F36,GDHI!B338:C574,2,FALSE),VLOOKUP(F36,GDHI!C3:C336,1,FALSE))</f>
        <v/>
      </c>
      <c r="H36" s="89" t="str">
        <f>IF(F36=G36,"",G36)</f>
        <v/>
      </c>
      <c r="I36" s="83">
        <f>IFERROR(VLOOKUP($F36,GDHI!$B$338:$U$574,GDHI!G$578,FALSE),VLOOKUP($F36,GDHI!$C$3:$U$336,GDHI!F$578,FALSE))</f>
        <v>14502</v>
      </c>
      <c r="J36" s="84">
        <f>IFERROR(VLOOKUP($F36,GDHI!$B$338:$U$574,GDHI!H$578,FALSE),VLOOKUP($F36,GDHI!$C$3:$U$336,GDHI!G$578,FALSE))</f>
        <v>15337</v>
      </c>
      <c r="K36" s="84">
        <f>IFERROR(VLOOKUP($F36,GDHI!$B$338:$U$574,GDHI!I$578,FALSE),VLOOKUP($F36,GDHI!$C$3:$U$336,GDHI!H$578,FALSE))</f>
        <v>16210</v>
      </c>
      <c r="L36" s="84">
        <f>IFERROR(VLOOKUP($F36,GDHI!$B$338:$U$574,GDHI!J$578,FALSE),VLOOKUP($F36,GDHI!$C$3:$U$336,GDHI!I$578,FALSE))</f>
        <v>16742</v>
      </c>
      <c r="M36" s="84">
        <f>IFERROR(VLOOKUP($F36,GDHI!$B$338:$U$574,GDHI!K$578,FALSE),VLOOKUP($F36,GDHI!$C$3:$U$336,GDHI!J$578,FALSE))</f>
        <v>17131</v>
      </c>
      <c r="N36" s="84">
        <f>IFERROR(VLOOKUP($F36,GDHI!$B$338:$U$574,GDHI!L$578,FALSE),VLOOKUP($F36,GDHI!$C$3:$U$336,GDHI!K$578,FALSE))</f>
        <v>17806</v>
      </c>
      <c r="O36" s="84">
        <f>IFERROR(VLOOKUP($F36,GDHI!$B$338:$U$574,GDHI!M$578,FALSE),VLOOKUP($F36,GDHI!$C$3:$U$336,GDHI!L$578,FALSE))</f>
        <v>17730</v>
      </c>
      <c r="P36" s="84">
        <f>IFERROR(VLOOKUP($F36,GDHI!$B$338:$U$574,GDHI!N$578,FALSE),VLOOKUP($F36,GDHI!$C$3:$U$336,GDHI!M$578,FALSE))</f>
        <v>18134</v>
      </c>
      <c r="Q36" s="84">
        <f>IFERROR(VLOOKUP($F36,GDHI!$B$338:$U$574,GDHI!O$578,FALSE),VLOOKUP($F36,GDHI!$C$3:$U$336,GDHI!N$578,FALSE))</f>
        <v>18802</v>
      </c>
      <c r="R36" s="84">
        <f>IFERROR(VLOOKUP($F36,GDHI!$B$338:$U$574,GDHI!P$578,FALSE),VLOOKUP($F36,GDHI!$C$3:$U$336,GDHI!O$578,FALSE))</f>
        <v>19192</v>
      </c>
      <c r="S36" s="84">
        <f>IFERROR(VLOOKUP($F36,GDHI!$B$338:$U$574,GDHI!Q$578,FALSE),VLOOKUP($F36,GDHI!$C$3:$U$336,GDHI!P$578,FALSE))</f>
        <v>19405</v>
      </c>
      <c r="T36" s="84">
        <f>IFERROR(VLOOKUP($F36,GDHI!$B$338:$U$574,GDHI!R$578,FALSE),VLOOKUP($F36,GDHI!$C$3:$U$336,GDHI!Q$578,FALSE))</f>
        <v>20687</v>
      </c>
      <c r="U36" s="84">
        <f>IFERROR(VLOOKUP($F36,GDHI!$B$338:$U$574,GDHI!S$578,FALSE),VLOOKUP($F36,GDHI!$C$3:$U$336,GDHI!R$578,FALSE))</f>
        <v>20719</v>
      </c>
      <c r="V36" s="84">
        <f>IFERROR(VLOOKUP($F36,GDHI!$B$338:$U$574,GDHI!T$578,FALSE),VLOOKUP($F36,GDHI!$C$3:$U$336,GDHI!S$578,FALSE))</f>
        <v>21235</v>
      </c>
      <c r="W36" s="84">
        <f>IFERROR(VLOOKUP($F36,GDHI!$B$338:$U$574,GDHI!U$578,FALSE),VLOOKUP($F36,GDHI!$C$3:$U$336,GDHI!T$578,FALSE))</f>
        <v>22316</v>
      </c>
      <c r="X36" s="84">
        <f>IFERROR(VLOOKUP($F36,GDHI!$B$338:$U$574,GDHI!V$578,FALSE),VLOOKUP($F36,GDHI!$C$3:$U$336,GDHI!U$578,FALSE))</f>
        <v>22915</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North Yorkshire to Rural as a Region</v>
      </c>
      <c r="G39" s="122"/>
      <c r="H39" s="123"/>
      <c r="I39" s="74">
        <f>100*((I36-I37)/I37)</f>
        <v>-1.4106529793670757</v>
      </c>
      <c r="J39" s="74">
        <f t="shared" ref="J39:X39" si="6">100*((J36-J37)/J37)</f>
        <v>-2.8944323692214967E-2</v>
      </c>
      <c r="K39" s="74">
        <f t="shared" si="6"/>
        <v>1.7948896220258101</v>
      </c>
      <c r="L39" s="74">
        <f t="shared" si="6"/>
        <v>1.0491281695332426</v>
      </c>
      <c r="M39" s="74">
        <f t="shared" si="6"/>
        <v>0.39635169462850633</v>
      </c>
      <c r="N39" s="74">
        <f t="shared" si="6"/>
        <v>2.9670144326916055</v>
      </c>
      <c r="O39" s="74">
        <f t="shared" si="6"/>
        <v>1.268473785668381</v>
      </c>
      <c r="P39" s="74">
        <f t="shared" si="6"/>
        <v>1.8761319525629987</v>
      </c>
      <c r="Q39" s="74">
        <f t="shared" si="6"/>
        <v>2.3719611556845095</v>
      </c>
      <c r="R39" s="74">
        <f t="shared" si="6"/>
        <v>1.6851781651571691</v>
      </c>
      <c r="S39" s="74">
        <f t="shared" si="6"/>
        <v>4.6217102537524153E-2</v>
      </c>
      <c r="T39" s="74">
        <f t="shared" si="6"/>
        <v>1.1176012597017713</v>
      </c>
      <c r="U39" s="74">
        <f t="shared" si="6"/>
        <v>0.45622144286957067</v>
      </c>
      <c r="V39" s="74">
        <f t="shared" si="6"/>
        <v>1.285502648627193</v>
      </c>
      <c r="W39" s="74">
        <f t="shared" si="6"/>
        <v>2.170687811423873</v>
      </c>
      <c r="X39" s="74">
        <f t="shared" si="6"/>
        <v>2.9187748727323393</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North Yorkshire</v>
      </c>
      <c r="G44" s="88"/>
      <c r="H44" s="89"/>
      <c r="I44" s="76">
        <f>VLOOKUP($F44,'LOW PAID'!$A$9:$N$444,6,FALSE)</f>
        <v>27.1</v>
      </c>
      <c r="J44" s="77">
        <f>VLOOKUP($F44,'LOW PAID'!$P$9:$W$444,6,FALSE)</f>
        <v>26.8</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North Yorkshire to Rural as a Region</v>
      </c>
      <c r="G47" s="122"/>
      <c r="H47" s="123"/>
      <c r="I47" s="74">
        <f>(I44-I45)</f>
        <v>1.9061253217868845</v>
      </c>
      <c r="J47" s="74">
        <f>(J44-J45)</f>
        <v>1.1138834909699469</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North Yorkshire</v>
      </c>
      <c r="G52" s="88"/>
      <c r="H52" s="89"/>
      <c r="I52" s="76">
        <f>VLOOKUP($F52,INACTIVITY!$A$6:$BW$345,6,FALSE)</f>
        <v>20.8</v>
      </c>
      <c r="J52" s="77">
        <f>VLOOKUP($F52,INACTIVITY!$A$6:$BW$345,10,FALSE)</f>
        <v>19.899999999999999</v>
      </c>
      <c r="K52" s="77">
        <f>VLOOKUP($F52,INACTIVITY!$A$6:$BW$345,14,FALSE)</f>
        <v>21.8</v>
      </c>
      <c r="L52" s="77">
        <f>VLOOKUP($F52,INACTIVITY!$A$6:$BW$345,18,FALSE)</f>
        <v>23.9</v>
      </c>
      <c r="M52" s="77">
        <f>VLOOKUP($F52,INACTIVITY!$A$6:$BW$345,22,FALSE)</f>
        <v>19.7</v>
      </c>
      <c r="N52" s="77">
        <f>VLOOKUP($F52,INACTIVITY!$A$6:$BW$345,26,FALSE)</f>
        <v>21.5</v>
      </c>
      <c r="O52" s="77">
        <f>VLOOKUP($F52,INACTIVITY!$A$6:$BW$345,30,FALSE)</f>
        <v>21.2</v>
      </c>
      <c r="P52" s="77">
        <f>VLOOKUP($F52,INACTIVITY!$A$6:$BW$345,34,FALSE)</f>
        <v>21</v>
      </c>
      <c r="Q52" s="77">
        <f>VLOOKUP($F52,INACTIVITY!$A$6:$BW$345,38,FALSE)</f>
        <v>19.8</v>
      </c>
      <c r="R52" s="77">
        <f>VLOOKUP($F52,INACTIVITY!$A$6:$BW$345,42,FALSE)</f>
        <v>19.7</v>
      </c>
      <c r="S52" s="77">
        <f>VLOOKUP($F52,INACTIVITY!$A$6:$BW$345,46,FALSE)</f>
        <v>20.7</v>
      </c>
      <c r="T52" s="77">
        <f>VLOOKUP($F52,INACTIVITY!$A$6:$BW$345,50,FALSE)</f>
        <v>18.100000000000001</v>
      </c>
      <c r="U52" s="77">
        <f>VLOOKUP($F52,INACTIVITY!$A$6:$BW$345,54,FALSE)</f>
        <v>16.100000000000001</v>
      </c>
      <c r="V52" s="77">
        <f>VLOOKUP($F52,INACTIVITY!$A$6:$BW$345,58,FALSE)</f>
        <v>18.600000000000001</v>
      </c>
      <c r="W52" s="77">
        <f>VLOOKUP($F52,INACTIVITY!$A$6:$BW$345,62,FALSE)</f>
        <v>19.3</v>
      </c>
      <c r="X52" s="77">
        <f>VLOOKUP($F52,INACTIVITY!$A$6:$BW$345,66,FALSE)</f>
        <v>19.3</v>
      </c>
      <c r="Y52" s="77">
        <f>VLOOKUP($F52,INACTIVITY!$A$6:$BW$345,70,FALSE)</f>
        <v>21.1</v>
      </c>
      <c r="Z52" s="77">
        <f>VLOOKUP($F52,INACTIVITY!$A$6:$BW$345,74,FALSE)</f>
        <v>19.2</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North Yorkshire to Rural as a Region</v>
      </c>
      <c r="G55" s="122"/>
      <c r="H55" s="123"/>
      <c r="I55" s="74">
        <f>(I52-I53)</f>
        <v>-0.59564457161023654</v>
      </c>
      <c r="J55" s="74">
        <f t="shared" ref="J55:Z55" si="10">(J52-J53)</f>
        <v>-1.108522727272728</v>
      </c>
      <c r="K55" s="74">
        <f t="shared" si="10"/>
        <v>0.93753460654122378</v>
      </c>
      <c r="L55" s="74">
        <f t="shared" si="10"/>
        <v>2.5859346684633593</v>
      </c>
      <c r="M55" s="74">
        <f t="shared" si="10"/>
        <v>-1.1350023108920055</v>
      </c>
      <c r="N55" s="74">
        <f t="shared" si="10"/>
        <v>0.56685624207955954</v>
      </c>
      <c r="O55" s="74">
        <f t="shared" si="10"/>
        <v>-0.49193712750517449</v>
      </c>
      <c r="P55" s="74">
        <f t="shared" si="10"/>
        <v>-0.49424578075344883</v>
      </c>
      <c r="Q55" s="74">
        <f t="shared" si="10"/>
        <v>-1.3825487944890931</v>
      </c>
      <c r="R55" s="74">
        <f t="shared" si="10"/>
        <v>-1.0745930974387718</v>
      </c>
      <c r="S55" s="74">
        <f t="shared" si="10"/>
        <v>0.42678954402759928</v>
      </c>
      <c r="T55" s="74">
        <f t="shared" si="10"/>
        <v>-1.5961946834069565</v>
      </c>
      <c r="U55" s="74">
        <f t="shared" si="10"/>
        <v>-3.7524293470694694</v>
      </c>
      <c r="V55" s="74">
        <f t="shared" si="10"/>
        <v>-0.65327733428037504</v>
      </c>
      <c r="W55" s="74">
        <f t="shared" si="10"/>
        <v>0.12304399081715189</v>
      </c>
      <c r="X55" s="74">
        <f t="shared" si="10"/>
        <v>0.44793505063507055</v>
      </c>
      <c r="Y55" s="74">
        <f t="shared" si="10"/>
        <v>1.3274172781285394</v>
      </c>
      <c r="Z55" s="74">
        <f t="shared" si="10"/>
        <v>-1.8851797756300712</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North Yorkshire</v>
      </c>
      <c r="G60" s="88"/>
      <c r="H60" s="89"/>
      <c r="I60" s="76">
        <f>VLOOKUP($F60,DISABILITY!$A$718:$I$1052,DISABILITY!B$1053,FALSE)</f>
        <v>28.400000000000006</v>
      </c>
      <c r="J60" s="77">
        <f>VLOOKUP($F60,DISABILITY!$A$718:$I$1052,DISABILITY!C$1053,FALSE)</f>
        <v>24.6</v>
      </c>
      <c r="K60" s="77">
        <f>VLOOKUP($F60,DISABILITY!$A$718:$I$1052,DISABILITY!D$1053,FALSE)</f>
        <v>23.500000000000007</v>
      </c>
      <c r="L60" s="77">
        <f>VLOOKUP($F60,DISABILITY!$A$718:$I$1052,DISABILITY!E$1053,FALSE)</f>
        <v>28.899999999999991</v>
      </c>
      <c r="M60" s="77">
        <f>VLOOKUP($F60,DISABILITY!$A$718:$I$1052,DISABILITY!F$1053,FALSE)</f>
        <v>22.400000000000006</v>
      </c>
      <c r="N60" s="77">
        <f>VLOOKUP($F60,DISABILITY!$A$718:$I$1052,DISABILITY!G$1053,FALSE)</f>
        <v>21.400000000000006</v>
      </c>
      <c r="O60" s="77">
        <f>VLOOKUP($F60,DISABILITY!$A$718:$I$1052,DISABILITY!H$1053,FALSE)</f>
        <v>26.200000000000003</v>
      </c>
      <c r="P60" s="77">
        <f>VLOOKUP($F60,DISABILITY!$A$718:$I$1052,DISABILITY!I$1053,FALSE)</f>
        <v>13</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North Yorkshire to Rural as a Region</v>
      </c>
      <c r="G63" s="122"/>
      <c r="H63" s="123"/>
      <c r="I63" s="74">
        <f>(I60-I61)</f>
        <v>0.97984345935275741</v>
      </c>
      <c r="J63" s="74">
        <f t="shared" ref="J63:P63" si="12">(J60-J61)</f>
        <v>-2.7190444070511859</v>
      </c>
      <c r="K63" s="74">
        <f t="shared" si="12"/>
        <v>-4.6191283614981984</v>
      </c>
      <c r="L63" s="74">
        <f t="shared" si="12"/>
        <v>2.9090654610033155</v>
      </c>
      <c r="M63" s="74">
        <f t="shared" si="12"/>
        <v>-3.0752258186661123</v>
      </c>
      <c r="N63" s="74">
        <f t="shared" si="12"/>
        <v>-4.1312476854419771</v>
      </c>
      <c r="O63" s="74">
        <f t="shared" si="12"/>
        <v>2.4027777120030578</v>
      </c>
      <c r="P63" s="74">
        <f t="shared" si="12"/>
        <v>-12.354177930342175</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North Yorkshire</v>
      </c>
      <c r="G68" s="88"/>
      <c r="H68" s="89"/>
      <c r="I68" s="76">
        <f>VLOOKUP($F68,'WORKLESS HOUSEHOLDS'!$DW$4:$EC$397,7,FALSE)</f>
        <v>10.932013031573083</v>
      </c>
      <c r="J68" s="77">
        <f>VLOOKUP($F68,'WORKLESS HOUSEHOLDS'!$DN$4:$DT$397,7,FALSE)</f>
        <v>12.049118333438775</v>
      </c>
      <c r="K68" s="77">
        <f>VLOOKUP($F68,'WORKLESS HOUSEHOLDS'!$DE$4:$DK$397,7,FALSE)</f>
        <v>8.6057598051440802</v>
      </c>
      <c r="L68" s="77">
        <f>VLOOKUP($F68,'WORKLESS HOUSEHOLDS'!$CV$4:$DB$397,7,FALSE)</f>
        <v>10.526391924020349</v>
      </c>
      <c r="M68" s="77">
        <f>VLOOKUP($F68,'WORKLESS HOUSEHOLDS'!$CM$4:$CS$397,7,FALSE)</f>
        <v>11.42474289179362</v>
      </c>
      <c r="N68" s="77">
        <f>VLOOKUP($F68,'WORKLESS HOUSEHOLDS'!$CD$4:$CJ$397,7,FALSE)</f>
        <v>10.603639725463005</v>
      </c>
      <c r="O68" s="77">
        <f>VLOOKUP($F68,'WORKLESS HOUSEHOLDS'!$BU$4:$CA$397,7,FALSE)</f>
        <v>9.6233457125128492</v>
      </c>
      <c r="P68" s="77">
        <f>VLOOKUP($F68,'WORKLESS HOUSEHOLDS'!$BL$4:$BR$397,7,FALSE)</f>
        <v>9.4686666846201479</v>
      </c>
      <c r="Q68" s="77">
        <f>VLOOKUP($F68,'WORKLESS HOUSEHOLDS'!$BC$4:$BI$397,7,FALSE)</f>
        <v>14.280474281327304</v>
      </c>
      <c r="R68" s="77">
        <f>VLOOKUP($F68,'WORKLESS HOUSEHOLDS'!$AT$4:$AZ$397,7,FALSE)</f>
        <v>6.9571629283458059</v>
      </c>
      <c r="S68" s="77">
        <f>VLOOKUP($F68,'WORKLESS HOUSEHOLDS'!$AK$4:$AQ$397,7,FALSE)</f>
        <v>4.0364803242695491</v>
      </c>
      <c r="T68" s="77">
        <f>VLOOKUP($F68,'WORKLESS HOUSEHOLDS'!$AB$4:$AH$397,7,FALSE)</f>
        <v>3.4038537941994433</v>
      </c>
      <c r="U68" s="77">
        <f>VLOOKUP($F68,'WORKLESS HOUSEHOLDS'!$S$4:$Y$397,7,FALSE)</f>
        <v>3.1035891782995826</v>
      </c>
      <c r="V68" s="77">
        <f>VLOOKUP($F68,'WORKLESS HOUSEHOLDS'!$J$4:$P$397,7,FALSE)</f>
        <v>4.3968960925662337</v>
      </c>
      <c r="W68" s="77">
        <f>VLOOKUP($F68,'WORKLESS HOUSEHOLDS'!$B$4:$H$397,7,FALSE)</f>
        <v>5.8826278354658719</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North Yorkshire to Rural as a Region</v>
      </c>
      <c r="G71" s="122"/>
      <c r="H71" s="123"/>
      <c r="I71" s="74">
        <f>(I68-I69)</f>
        <v>0.9200671689863924</v>
      </c>
      <c r="J71" s="74">
        <f t="shared" ref="J71:W71" si="14">(J68-J69)</f>
        <v>1.137963495963751</v>
      </c>
      <c r="K71" s="74">
        <f t="shared" si="14"/>
        <v>-1.6874859240117637</v>
      </c>
      <c r="L71" s="74">
        <f t="shared" si="14"/>
        <v>-0.43961473730938394</v>
      </c>
      <c r="M71" s="74">
        <f t="shared" si="14"/>
        <v>-0.2690362893948528</v>
      </c>
      <c r="N71" s="74">
        <f t="shared" si="14"/>
        <v>-1.2974599537923766</v>
      </c>
      <c r="O71" s="74">
        <f t="shared" si="14"/>
        <v>-1.4119075352296626</v>
      </c>
      <c r="P71" s="74">
        <f t="shared" si="14"/>
        <v>-0.22283120114768984</v>
      </c>
      <c r="Q71" s="74">
        <f t="shared" si="14"/>
        <v>3.4752960209288926</v>
      </c>
      <c r="R71" s="74">
        <f t="shared" si="14"/>
        <v>-3.748933395383748</v>
      </c>
      <c r="S71" s="74">
        <f t="shared" si="14"/>
        <v>-6.1162645038793322</v>
      </c>
      <c r="T71" s="74">
        <f t="shared" si="14"/>
        <v>-6.4998144004333067</v>
      </c>
      <c r="U71" s="74">
        <f t="shared" si="14"/>
        <v>-7.6584609863798931</v>
      </c>
      <c r="V71" s="74">
        <f t="shared" si="14"/>
        <v>-5.5419723839734143</v>
      </c>
      <c r="W71" s="74">
        <f t="shared" si="14"/>
        <v>-4.4700735877183213</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North Yorkshire</v>
      </c>
      <c r="G76" s="88"/>
      <c r="H76" s="89"/>
      <c r="I76" s="76">
        <f>VLOOKUP($F76,'SKILLED EMPLOYMENT'!$A$1506:$BW$1841,6,FALSE)</f>
        <v>54.6</v>
      </c>
      <c r="J76" s="77">
        <f>VLOOKUP($F76,'SKILLED EMPLOYMENT'!$A$1506:$BW$1841,10,FALSE)</f>
        <v>52.8</v>
      </c>
      <c r="K76" s="77">
        <f>VLOOKUP($F76,'SKILLED EMPLOYMENT'!$A$1506:$BW$1841,14,FALSE)</f>
        <v>50.2</v>
      </c>
      <c r="L76" s="77">
        <f>VLOOKUP($F76,'SKILLED EMPLOYMENT'!$A$1506:$BW$1841,18,FALSE)</f>
        <v>51.699999999999996</v>
      </c>
      <c r="M76" s="77">
        <f>VLOOKUP($F76,'SKILLED EMPLOYMENT'!$A$1506:$BW$1841,22,FALSE)</f>
        <v>56.099999999999994</v>
      </c>
      <c r="N76" s="77">
        <f>VLOOKUP($F76,'SKILLED EMPLOYMENT'!$A$1506:$BW$1841,26,FALSE)</f>
        <v>54.599999999999994</v>
      </c>
      <c r="O76" s="77">
        <f>VLOOKUP($F76,'SKILLED EMPLOYMENT'!$A$1506:$BW$1841,30,FALSE)</f>
        <v>53.5</v>
      </c>
      <c r="P76" s="77">
        <f>VLOOKUP($F76,'SKILLED EMPLOYMENT'!$A$1506:$BW$1841,34,FALSE)</f>
        <v>55.2</v>
      </c>
      <c r="Q76" s="77">
        <f>VLOOKUP($F76,'SKILLED EMPLOYMENT'!$A$1506:$BW$1841,38,FALSE)</f>
        <v>54.1</v>
      </c>
      <c r="R76" s="77">
        <f>VLOOKUP($F76,'SKILLED EMPLOYMENT'!$A$1506:$BW$1841,42,FALSE)</f>
        <v>60.5</v>
      </c>
      <c r="S76" s="77">
        <f>VLOOKUP($F76,'SKILLED EMPLOYMENT'!$A$1506:$BW$1841,46,FALSE)</f>
        <v>57.9</v>
      </c>
      <c r="T76" s="77">
        <f>VLOOKUP($F76,'SKILLED EMPLOYMENT'!$A$1506:$BW$1841,50,FALSE)</f>
        <v>60.9</v>
      </c>
      <c r="U76" s="77">
        <f>VLOOKUP($F76,'SKILLED EMPLOYMENT'!$A$1506:$BW$1841,54,FALSE)</f>
        <v>56.900000000000006</v>
      </c>
      <c r="V76" s="77">
        <f>VLOOKUP($F76,'SKILLED EMPLOYMENT'!$A$1506:$BW$1841,58,FALSE)</f>
        <v>57.1</v>
      </c>
      <c r="W76" s="77">
        <f>VLOOKUP($F76,'SKILLED EMPLOYMENT'!$A$1506:$BW$1841,62,FALSE)</f>
        <v>58</v>
      </c>
      <c r="X76" s="77">
        <f>VLOOKUP($F76,'SKILLED EMPLOYMENT'!$A$1506:$BW$1841,66,FALSE)</f>
        <v>56.8</v>
      </c>
      <c r="Y76" s="77">
        <f>VLOOKUP($F76,'SKILLED EMPLOYMENT'!$A$1506:$BW$1841,70,FALSE)</f>
        <v>53.7</v>
      </c>
      <c r="Z76" s="77">
        <f>VLOOKUP($F76,'SKILLED EMPLOYMENT'!$A$1506:$BW$1841,74,FALSE)</f>
        <v>62</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North Yorkshire to Rural as a Region</v>
      </c>
      <c r="G79" s="122"/>
      <c r="H79" s="123"/>
      <c r="I79" s="74">
        <f>(I76-I77)</f>
        <v>1.8999999999999986</v>
      </c>
      <c r="J79" s="74">
        <f t="shared" ref="J79:Z79" si="17">(J76-J77)</f>
        <v>-0.10000000000000142</v>
      </c>
      <c r="K79" s="74">
        <f t="shared" si="17"/>
        <v>-3.2999999999999972</v>
      </c>
      <c r="L79" s="74">
        <f t="shared" si="17"/>
        <v>-2.3000000000000043</v>
      </c>
      <c r="M79" s="74">
        <f t="shared" si="17"/>
        <v>1.9999999999999929</v>
      </c>
      <c r="N79" s="74">
        <f t="shared" si="17"/>
        <v>0.19999999999999574</v>
      </c>
      <c r="O79" s="74">
        <f t="shared" si="17"/>
        <v>-1.8999999999999986</v>
      </c>
      <c r="P79" s="74">
        <f t="shared" si="17"/>
        <v>-0.39999999999999858</v>
      </c>
      <c r="Q79" s="74">
        <f t="shared" si="17"/>
        <v>-1.2999999999999972</v>
      </c>
      <c r="R79" s="74">
        <f t="shared" si="17"/>
        <v>4.2999999999999972</v>
      </c>
      <c r="S79" s="74">
        <f t="shared" si="17"/>
        <v>1.6999999999999957</v>
      </c>
      <c r="T79" s="74">
        <f t="shared" si="17"/>
        <v>4.1000000000000014</v>
      </c>
      <c r="U79" s="74">
        <f t="shared" si="17"/>
        <v>0.30000000000000426</v>
      </c>
      <c r="V79" s="74">
        <f t="shared" si="17"/>
        <v>0</v>
      </c>
      <c r="W79" s="74">
        <f t="shared" si="17"/>
        <v>0.20000000000000284</v>
      </c>
      <c r="X79" s="74">
        <f t="shared" si="17"/>
        <v>-2</v>
      </c>
      <c r="Y79" s="74">
        <f t="shared" si="17"/>
        <v>-5</v>
      </c>
      <c r="Z79" s="74">
        <f t="shared" si="17"/>
        <v>3.6000000000000014</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1EBxCdF9ZskkwMkaNVkQpN3qAL8lOE1a/9LTrY3TeZka2UNibTCyQtR5FIcHbtwEF8LJqJtWdhPeOiW75GhEuA==" saltValue="JzZW/vWc/pISytqk1ttDaw=="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2022-06-29T15:04:43Z</cp:lastPrinted>
  <dcterms:created xsi:type="dcterms:W3CDTF">2022-05-30T09:14:22Z</dcterms:created>
  <dcterms:modified xsi:type="dcterms:W3CDTF">2022-08-02T13:01:38Z</dcterms:modified>
</cp:coreProperties>
</file>