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DF660A27-D5BC-4936-B9CB-DF4C85E8F4DE}" xr6:coauthVersionLast="47" xr6:coauthVersionMax="47" xr10:uidLastSave="{33D73435-161D-4145-941E-9088AF5C5203}"/>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<sst xmlns="http://schemas.openxmlformats.org/spreadsheetml/2006/main" count="32859" uniqueCount="1676">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</sst>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Ribble Valley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32.71</c:v>
                </c:pt>
                <c:pt idx="1">
                  <c:v>32.72</c:v>
                </c:pt>
                <c:pt idx="2">
                  <c:v>33.020000000000003</c:v>
                </c:pt>
                <c:pt idx="3">
                  <c:v>32.590000000000003</c:v>
                </c:pt>
                <c:pt idx="4">
                  <c:v>30.78</c:v>
                </c:pt>
                <c:pt idx="5">
                  <c:v>28.33</c:v>
                </c:pt>
                <c:pt idx="6">
                  <c:v>27.11</c:v>
                </c:pt>
                <c:pt idx="7">
                  <c:v>27.6</c:v>
                </c:pt>
                <c:pt idx="8">
                  <c:v>29.85</c:v>
                </c:pt>
                <c:pt idx="9">
                  <c:v>32.33</c:v>
                </c:pt>
                <c:pt idx="10">
                  <c:v>34.409999999999997</c:v>
                </c:pt>
                <c:pt idx="11">
                  <c:v>35.22</c:v>
                </c:pt>
                <c:pt idx="12">
                  <c:v>35.409999999999997</c:v>
                </c:pt>
                <c:pt idx="13">
                  <c:v>35.53</c:v>
                </c:pt>
                <c:pt idx="14">
                  <c:v>35.64</c:v>
                </c:pt>
                <c:pt idx="15">
                  <c:v>35.619999999999997</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Ribble Valley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476.5</c:v>
                </c:pt>
                <c:pt idx="1">
                  <c:v>409.1</c:v>
                </c:pt>
                <c:pt idx="2">
                  <c:v>449.6</c:v>
                </c:pt>
                <c:pt idx="3">
                  <c:v>500.4</c:v>
                </c:pt>
                <c:pt idx="4">
                  <c:v>482.6</c:v>
                </c:pt>
                <c:pt idx="5">
                  <c:v>445</c:v>
                </c:pt>
                <c:pt idx="6">
                  <c:v>556.20000000000005</c:v>
                </c:pt>
                <c:pt idx="7">
                  <c:v>506.4</c:v>
                </c:pt>
                <c:pt idx="8">
                  <c:v>532.70000000000005</c:v>
                </c:pt>
                <c:pt idx="9">
                  <c:v>597.4</c:v>
                </c:pt>
                <c:pt idx="10">
                  <c:v>581.4</c:v>
                </c:pt>
                <c:pt idx="11">
                  <c:v>668.9</c:v>
                </c:pt>
                <c:pt idx="12">
                  <c:v>717.8</c:v>
                </c:pt>
                <c:pt idx="13">
                  <c:v>784.9</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Ribble Valley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76</c:v>
                </c:pt>
                <c:pt idx="1">
                  <c:v>80.5</c:v>
                </c:pt>
                <c:pt idx="2">
                  <c:v>79</c:v>
                </c:pt>
                <c:pt idx="3">
                  <c:v>83.1</c:v>
                </c:pt>
                <c:pt idx="4">
                  <c:v>78.900000000000006</c:v>
                </c:pt>
                <c:pt idx="5">
                  <c:v>75.400000000000006</c:v>
                </c:pt>
                <c:pt idx="6">
                  <c:v>80.900000000000006</c:v>
                </c:pt>
                <c:pt idx="7">
                  <c:v>82.3</c:v>
                </c:pt>
                <c:pt idx="8">
                  <c:v>80.3</c:v>
                </c:pt>
                <c:pt idx="9">
                  <c:v>68.8</c:v>
                </c:pt>
                <c:pt idx="10">
                  <c:v>72.8</c:v>
                </c:pt>
                <c:pt idx="11">
                  <c:v>85.8</c:v>
                </c:pt>
                <c:pt idx="12">
                  <c:v>83.7</c:v>
                </c:pt>
                <c:pt idx="13">
                  <c:v>82.1</c:v>
                </c:pt>
                <c:pt idx="14">
                  <c:v>72.400000000000006</c:v>
                </c:pt>
                <c:pt idx="15">
                  <c:v>80</c:v>
                </c:pt>
                <c:pt idx="16">
                  <c:v>75.900000000000006</c:v>
                </c:pt>
                <c:pt idx="17">
                  <c:v>80.400000000000006</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Ribble Valley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17576</c:v>
                </c:pt>
                <c:pt idx="1">
                  <c:v>18207</c:v>
                </c:pt>
                <c:pt idx="2">
                  <c:v>18605</c:v>
                </c:pt>
                <c:pt idx="3">
                  <c:v>19590</c:v>
                </c:pt>
                <c:pt idx="4">
                  <c:v>20054</c:v>
                </c:pt>
                <c:pt idx="5">
                  <c:v>19802</c:v>
                </c:pt>
                <c:pt idx="6">
                  <c:v>20026</c:v>
                </c:pt>
                <c:pt idx="7">
                  <c:v>20458</c:v>
                </c:pt>
                <c:pt idx="8">
                  <c:v>20444</c:v>
                </c:pt>
                <c:pt idx="9">
                  <c:v>20716</c:v>
                </c:pt>
                <c:pt idx="10">
                  <c:v>21613</c:v>
                </c:pt>
                <c:pt idx="11">
                  <c:v>22803</c:v>
                </c:pt>
                <c:pt idx="12">
                  <c:v>22952</c:v>
                </c:pt>
                <c:pt idx="13">
                  <c:v>23211</c:v>
                </c:pt>
                <c:pt idx="14">
                  <c:v>23952</c:v>
                </c:pt>
                <c:pt idx="15">
                  <c:v>24493</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Ribble Valley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23.5</c:v>
                </c:pt>
                <c:pt idx="1">
                  <c:v>23</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Ribble Valley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22</c:v>
                </c:pt>
                <c:pt idx="1">
                  <c:v>18.3</c:v>
                </c:pt>
                <c:pt idx="2">
                  <c:v>21</c:v>
                </c:pt>
                <c:pt idx="3">
                  <c:v>15</c:v>
                </c:pt>
                <c:pt idx="4">
                  <c:v>18.600000000000001</c:v>
                </c:pt>
                <c:pt idx="5">
                  <c:v>19</c:v>
                </c:pt>
                <c:pt idx="6">
                  <c:v>16.2</c:v>
                </c:pt>
                <c:pt idx="7">
                  <c:v>14.4</c:v>
                </c:pt>
                <c:pt idx="8">
                  <c:v>15</c:v>
                </c:pt>
                <c:pt idx="9">
                  <c:v>26.2</c:v>
                </c:pt>
                <c:pt idx="10">
                  <c:v>24.5</c:v>
                </c:pt>
                <c:pt idx="11">
                  <c:v>12.6</c:v>
                </c:pt>
                <c:pt idx="12">
                  <c:v>13.5</c:v>
                </c:pt>
                <c:pt idx="13">
                  <c:v>17.899999999999999</c:v>
                </c:pt>
                <c:pt idx="14">
                  <c:v>24.4</c:v>
                </c:pt>
                <c:pt idx="15">
                  <c:v>17.5</c:v>
                </c:pt>
                <c:pt idx="16">
                  <c:v>19.2</c:v>
                </c:pt>
                <c:pt idx="17">
                  <c:v>15.7</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Ribble Valley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37.299999999999997</c:v>
                </c:pt>
                <c:pt idx="1">
                  <c:v>17.099999999999994</c:v>
                </c:pt>
                <c:pt idx="2">
                  <c:v>-3.6000000000000085</c:v>
                </c:pt>
                <c:pt idx="3">
                  <c:v>15.799999999999997</c:v>
                </c:pt>
                <c:pt idx="4">
                  <c:v>13.799999999999997</c:v>
                </c:pt>
                <c:pt idx="5">
                  <c:v>-3.4000000000000057</c:v>
                </c:pt>
                <c:pt idx="6">
                  <c:v>24.4</c:v>
                </c:pt>
                <c:pt idx="7">
                  <c:v>23.400000000000006</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Ribble Valley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0</c:v>
                </c:pt>
                <c:pt idx="1">
                  <c:v>0</c:v>
                </c:pt>
                <c:pt idx="2">
                  <c:v>10.598678194526753</c:v>
                </c:pt>
                <c:pt idx="3">
                  <c:v>6.727564919235915</c:v>
                </c:pt>
                <c:pt idx="4">
                  <c:v>0</c:v>
                </c:pt>
                <c:pt idx="5">
                  <c:v>10.34989200863931</c:v>
                </c:pt>
                <c:pt idx="6">
                  <c:v>8.2054309327036599</c:v>
                </c:pt>
                <c:pt idx="7">
                  <c:v>10.116831428938246</c:v>
                </c:pt>
                <c:pt idx="8">
                  <c:v>0</c:v>
                </c:pt>
                <c:pt idx="9">
                  <c:v>0</c:v>
                </c:pt>
                <c:pt idx="10">
                  <c:v>0</c:v>
                </c:pt>
                <c:pt idx="11">
                  <c:v>0</c:v>
                </c:pt>
                <c:pt idx="12">
                  <c:v>12.906371911573473</c:v>
                </c:pt>
                <c:pt idx="13">
                  <c:v>13.33539603960396</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Ribble Valley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60.1</c:v>
                </c:pt>
                <c:pt idx="1">
                  <c:v>63.3</c:v>
                </c:pt>
                <c:pt idx="2">
                  <c:v>63.8</c:v>
                </c:pt>
                <c:pt idx="3">
                  <c:v>63.8</c:v>
                </c:pt>
                <c:pt idx="4">
                  <c:v>51.900000000000006</c:v>
                </c:pt>
                <c:pt idx="5">
                  <c:v>55.6</c:v>
                </c:pt>
                <c:pt idx="6">
                  <c:v>56.8</c:v>
                </c:pt>
                <c:pt idx="7">
                  <c:v>62.1</c:v>
                </c:pt>
                <c:pt idx="8">
                  <c:v>56.4</c:v>
                </c:pt>
                <c:pt idx="9">
                  <c:v>52.000000000000007</c:v>
                </c:pt>
                <c:pt idx="10">
                  <c:v>73.199999999999989</c:v>
                </c:pt>
                <c:pt idx="11">
                  <c:v>67.599999999999994</c:v>
                </c:pt>
                <c:pt idx="12">
                  <c:v>56.5</c:v>
                </c:pt>
                <c:pt idx="13">
                  <c:v>42.5</c:v>
                </c:pt>
                <c:pt idx="14">
                  <c:v>46.5</c:v>
                </c:pt>
                <c:pt idx="15">
                  <c:v>64.3</c:v>
                </c:pt>
                <c:pt idx="16">
                  <c:v>64</c:v>
                </c:pt>
                <c:pt idx="17">
                  <c:v>62.7</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Ribble Valley between 2004 and 2021 has roughly been in line with the England and rural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within Ribble Valley has from 2004 to 2019 been above both the England and rural situations, however the rate of increase has been lower thus resulting in a reduced gap.</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Ribble Valley, it's proportion remained just above that seen for England, but with a widening gap to 'Rural as a Region'.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Ribble Valley's economic inactivity rate has fluctuated taking it both above as well as below the proportions seen for </a:t>
          </a:r>
          <a:r>
            <a:rPr lang="en-GB" sz="1100">
              <a:latin typeface="Avenir Next LT Pro" panose="020B0504020202020204" pitchFamily="34" charset="0"/>
            </a:rPr>
            <a:t>England and rural on average, however</a:t>
          </a:r>
          <a:r>
            <a:rPr lang="en-GB" sz="1100" baseline="0">
              <a:latin typeface="Avenir Next LT Pro" panose="020B0504020202020204" pitchFamily="34" charset="0"/>
            </a:rPr>
            <a:t> it has more consistently been below both</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Ribble Valley is in general below both the England and rural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Ribble Valley is difficult to assess due to missing data in a number of years.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Ribble Valley in general has a higher proportion of employed people in skilled employment than seen for both England and 'Rural as a Region'.</a:t>
          </a:r>
          <a:endParaRPr lang="en-GB" sz="1100">
            <a:latin typeface="Avenir Next LT Pro" panose="020B0504020202020204" pitchFamily="34" charset="0"/>
          </a:endParaRPr>
        </a:p>
      </xdr:txBody>
    </xdr:sp>
    <xdr:clientData/>
  </xdr:twoCellAnchor>
  <xdr:twoCellAnchor>
    <xdr:from>
      <xdr:col>0</xdr:col>
      <xdr:colOff>586740</xdr:colOff>
      <xdr:row>20</xdr:row>
      <xdr:rowOff>640080</xdr:rowOff>
    </xdr:from>
    <xdr:to>
      <xdr:col>1</xdr:col>
      <xdr:colOff>2567940</xdr:colOff>
      <xdr:row>22</xdr:row>
      <xdr:rowOff>381000</xdr:rowOff>
    </xdr:to>
    <xdr:sp macro="" textlink="">
      <xdr:nvSpPr>
        <xdr:cNvPr id="20" name="TextBox 19">
          <a:extLst>
            <a:ext uri="{FF2B5EF4-FFF2-40B4-BE49-F238E27FC236}">
              <a16:creationId xmlns:a16="http://schemas.microsoft.com/office/drawing/2014/main" id="{13906F7C-1898-4CFB-8C57-98327E804F9B}"/>
            </a:ext>
          </a:extLst>
        </xdr:cNvPr>
        <xdr:cNvSpPr txBox="1"/>
      </xdr:nvSpPr>
      <xdr:spPr>
        <a:xfrm>
          <a:off x="586740" y="7566660"/>
          <a:ext cx="6682740" cy="10363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Ribble Valley from 2008 to 2018 fluctuated between the England and rural situations.  From 2018 to 2021 pay in Ribble Valley increased at a markedly greater rate taking it well above both the rural and England situations.</a:t>
          </a:r>
          <a:endParaRPr lang="en-GB" sz="1100">
            <a:latin typeface="Avenir Next LT Pro" panose="020B0504020202020204" pitchFamily="34" charset="0"/>
          </a:endParaRPr>
        </a:p>
      </xdr:txBody>
    </xdr:sp>
    <xdr:clientData/>
  </xdr:twoCellAnchor>
  <xdr:twoCellAnchor>
    <xdr:from>
      <xdr:col>0</xdr:col>
      <xdr:colOff>601980</xdr:colOff>
      <xdr:row>12</xdr:row>
      <xdr:rowOff>495300</xdr:rowOff>
    </xdr:from>
    <xdr:to>
      <xdr:col>1</xdr:col>
      <xdr:colOff>2583180</xdr:colOff>
      <xdr:row>14</xdr:row>
      <xdr:rowOff>541020</xdr:rowOff>
    </xdr:to>
    <xdr:sp macro="" textlink="">
      <xdr:nvSpPr>
        <xdr:cNvPr id="21" name="TextBox 20">
          <a:extLst>
            <a:ext uri="{FF2B5EF4-FFF2-40B4-BE49-F238E27FC236}">
              <a16:creationId xmlns:a16="http://schemas.microsoft.com/office/drawing/2014/main" id="{BECDB352-2661-4ACE-9F4A-6A9C8E7D435E}"/>
            </a:ext>
          </a:extLst>
        </xdr:cNvPr>
        <xdr:cNvSpPr txBox="1"/>
      </xdr:nvSpPr>
      <xdr:spPr>
        <a:xfrm>
          <a:off x="601980" y="3482340"/>
          <a:ext cx="6682740" cy="13411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Ribble Valley was in 2004 significantly greater than the rural and England situations, however the overall rate of increase to 2019 was less than both 'Rural as a Region' and England moving Ribble Valley's GVA per hour worked below England overall and reducing the gap between itself the the rural situation.  There was a notable drop for Ribble Valley in the period 2008 to 2013.</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283</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Ribble Valley</v>
      </c>
      <c r="G12" s="88" t="str">
        <f>IFERROR(VLOOKUP(F12,GVA!B244:B552,1,FALSE),VLOOKUP(F12,GVA!B6:C230,2,FALSE))</f>
        <v>Ribble Valley</v>
      </c>
      <c r="H12" s="89" t="str">
        <f>IF(F12=G12,"",G12)</f>
        <v/>
      </c>
      <c r="I12" s="76">
        <f>IFERROR(VLOOKUP($F12,GVA!$B$7:$S$230,GVA!D$3,FALSE),VLOOKUP($F12,GVA!$B$244:$T$554,GVA!E$3,FALSE))</f>
        <v>32.71</v>
      </c>
      <c r="J12" s="77">
        <f>IFERROR(VLOOKUP($F12,GVA!$B$7:$S$230,GVA!E$3,FALSE),VLOOKUP($F12,GVA!$B$244:$T$554,GVA!F$3,FALSE))</f>
        <v>32.72</v>
      </c>
      <c r="K12" s="77">
        <f>IFERROR(VLOOKUP($F12,GVA!$B$7:$S$230,GVA!F$3,FALSE),VLOOKUP($F12,GVA!$B$244:$T$554,GVA!G$3,FALSE))</f>
        <v>33.020000000000003</v>
      </c>
      <c r="L12" s="77">
        <f>IFERROR(VLOOKUP($F12,GVA!$B$7:$S$230,GVA!G$3,FALSE),VLOOKUP($F12,GVA!$B$244:$T$554,GVA!H$3,FALSE))</f>
        <v>32.590000000000003</v>
      </c>
      <c r="M12" s="77">
        <f>IFERROR(VLOOKUP($F12,GVA!$B$7:$S$230,GVA!H$3,FALSE),VLOOKUP($F12,GVA!$B$244:$T$554,GVA!I$3,FALSE))</f>
        <v>30.78</v>
      </c>
      <c r="N12" s="77">
        <f>IFERROR(VLOOKUP($F12,GVA!$B$7:$S$230,GVA!I$3,FALSE),VLOOKUP($F12,GVA!$B$244:$T$554,GVA!J$3,FALSE))</f>
        <v>28.33</v>
      </c>
      <c r="O12" s="77">
        <f>IFERROR(VLOOKUP($F12,GVA!$B$7:$S$230,GVA!J$3,FALSE),VLOOKUP($F12,GVA!$B$244:$T$554,GVA!K$3,FALSE))</f>
        <v>27.11</v>
      </c>
      <c r="P12" s="77">
        <f>IFERROR(VLOOKUP($F12,GVA!$B$7:$S$230,GVA!K$3,FALSE),VLOOKUP($F12,GVA!$B$244:$T$554,GVA!L$3,FALSE))</f>
        <v>27.6</v>
      </c>
      <c r="Q12" s="77">
        <f>IFERROR(VLOOKUP($F12,GVA!$B$7:$S$230,GVA!L$3,FALSE),VLOOKUP($F12,GVA!$B$244:$T$554,GVA!M$3,FALSE))</f>
        <v>29.85</v>
      </c>
      <c r="R12" s="77">
        <f>IFERROR(VLOOKUP($F12,GVA!$B$7:$S$230,GVA!M$3,FALSE),VLOOKUP($F12,GVA!$B$244:$T$554,GVA!N$3,FALSE))</f>
        <v>32.33</v>
      </c>
      <c r="S12" s="77">
        <f>IFERROR(VLOOKUP($F12,GVA!$B$7:$S$230,GVA!N$3,FALSE),VLOOKUP($F12,GVA!$B$244:$T$554,GVA!O$3,FALSE))</f>
        <v>34.409999999999997</v>
      </c>
      <c r="T12" s="77">
        <f>IFERROR(VLOOKUP($F12,GVA!$B$7:$S$230,GVA!O$3,FALSE),VLOOKUP($F12,GVA!$B$244:$T$554,GVA!P$3,FALSE))</f>
        <v>35.22</v>
      </c>
      <c r="U12" s="77">
        <f>IFERROR(VLOOKUP($F12,GVA!$B$7:$S$230,GVA!P$3,FALSE),VLOOKUP($F12,GVA!$B$244:$T$554,GVA!Q$3,FALSE))</f>
        <v>35.409999999999997</v>
      </c>
      <c r="V12" s="77">
        <f>IFERROR(VLOOKUP($F12,GVA!$B$7:$S$230,GVA!Q$3,FALSE),VLOOKUP($F12,GVA!$B$244:$T$554,GVA!R$3,FALSE))</f>
        <v>35.53</v>
      </c>
      <c r="W12" s="77">
        <f>IFERROR(VLOOKUP($F12,GVA!$B$7:$S$230,GVA!R$3,FALSE),VLOOKUP($F12,GVA!$B$244:$T$554,GVA!S$3,FALSE))</f>
        <v>35.64</v>
      </c>
      <c r="X12" s="77">
        <f>IFERROR(VLOOKUP($F12,GVA!$B$7:$S$230,GVA!S$3,FALSE),VLOOKUP($F12,GVA!$B$244:$T$554,GVA!T$3,FALSE))</f>
        <v>35.619999999999997</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Ribble Valley to Rural as a Region</v>
      </c>
      <c r="G15" s="122"/>
      <c r="H15" s="123"/>
      <c r="I15" s="74">
        <f>100*((I12-I13)/I13)</f>
        <v>38.954267537183298</v>
      </c>
      <c r="J15" s="74">
        <f t="shared" ref="J15:X15" si="0">100*((J12-J13)/J13)</f>
        <v>39.383735318579213</v>
      </c>
      <c r="K15" s="74">
        <f t="shared" si="0"/>
        <v>35.86280877577105</v>
      </c>
      <c r="L15" s="74">
        <f t="shared" si="0"/>
        <v>31.207223787887482</v>
      </c>
      <c r="M15" s="74">
        <f t="shared" si="0"/>
        <v>21.830338841690132</v>
      </c>
      <c r="N15" s="74">
        <f t="shared" si="0"/>
        <v>11.216940613447605</v>
      </c>
      <c r="O15" s="74">
        <f t="shared" si="0"/>
        <v>5.1177776649418441</v>
      </c>
      <c r="P15" s="74">
        <f t="shared" si="0"/>
        <v>5.4455648187313459</v>
      </c>
      <c r="Q15" s="74">
        <f t="shared" si="0"/>
        <v>11.75290814279983</v>
      </c>
      <c r="R15" s="74">
        <f t="shared" si="0"/>
        <v>18.974332014667365</v>
      </c>
      <c r="S15" s="74">
        <f t="shared" si="0"/>
        <v>24.56269635030829</v>
      </c>
      <c r="T15" s="74">
        <f t="shared" si="0"/>
        <v>25.12391940586356</v>
      </c>
      <c r="U15" s="74">
        <f t="shared" si="0"/>
        <v>22.793531794031331</v>
      </c>
      <c r="V15" s="74">
        <f t="shared" si="0"/>
        <v>19.949359966239992</v>
      </c>
      <c r="W15" s="74">
        <f t="shared" si="0"/>
        <v>17.878953730573496</v>
      </c>
      <c r="X15" s="74">
        <f t="shared" si="0"/>
        <v>16.590747025885388</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Ribble Valley</v>
      </c>
      <c r="G20" s="88"/>
      <c r="H20" s="89"/>
      <c r="I20" s="80">
        <f>IF(VLOOKUP($F20,PAY!$A$11:$AE$349,4,FALSE)="-",#N/A,VLOOKUP($F20,PAY!$A$11:$AE$349,4,FALSE))</f>
        <v>476.5</v>
      </c>
      <c r="J20" s="80">
        <f>IF(VLOOKUP($F20,PAY!$A$11:$AE$349,6,FALSE)="-",#N/A,VLOOKUP($F20,PAY!$A$11:$AE$349,6,FALSE))</f>
        <v>409.1</v>
      </c>
      <c r="K20" s="80">
        <f>IF(VLOOKUP($F20,PAY!$A$11:$AE$349,8,FALSE)="-",#N/A,VLOOKUP($F20,PAY!$A$11:$AE$349,8,FALSE))</f>
        <v>449.6</v>
      </c>
      <c r="L20" s="80">
        <f>IF(VLOOKUP($F20,PAY!$A$11:$AE$349,10,FALSE)="-",#N/A,VLOOKUP($F20,PAY!$A$11:$AE$349,10,FALSE))</f>
        <v>500.4</v>
      </c>
      <c r="M20" s="80">
        <f>IF(VLOOKUP($F20,PAY!$A$11:$AE$349,12,FALSE)="-",#N/A,VLOOKUP($F20,PAY!$A$11:$AE$349,12,FALSE))</f>
        <v>482.6</v>
      </c>
      <c r="N20" s="80">
        <f>IF(VLOOKUP($F20,PAY!$A$11:$AE$349,14,FALSE)="-",#N/A,VLOOKUP($F20,PAY!$A$11:$AE$349,14,FALSE))</f>
        <v>445</v>
      </c>
      <c r="O20" s="80">
        <f>IF(VLOOKUP($F20,PAY!$A$11:$AE$349,16,FALSE)="-",#N/A,VLOOKUP($F20,PAY!$A$11:$AE$349,16,FALSE))</f>
        <v>556.20000000000005</v>
      </c>
      <c r="P20" s="80">
        <f>IF(VLOOKUP($F20,PAY!$A$11:$AE$349,18,FALSE)="-",#N/A,VLOOKUP($F20,PAY!$A$11:$AE$349,18,FALSE))</f>
        <v>506.4</v>
      </c>
      <c r="Q20" s="80">
        <f>IF(VLOOKUP($F20,PAY!$A$11:$AE$349,20,FALSE)="-",#N/A,VLOOKUP($F20,PAY!$A$11:$AE$349,20,FALSE))</f>
        <v>532.70000000000005</v>
      </c>
      <c r="R20" s="80">
        <f>IF(VLOOKUP($F20,PAY!$A$11:$AE$349,22,FALSE)="-",#N/A,VLOOKUP($F20,PAY!$A$11:$AE$349,22,FALSE))</f>
        <v>597.4</v>
      </c>
      <c r="S20" s="80">
        <f>IF(VLOOKUP($F20,PAY!$A$11:$AE$349,24,FALSE)="-",#N/A,VLOOKUP($F20,PAY!$A$11:$AE$349,24,FALSE))</f>
        <v>581.4</v>
      </c>
      <c r="T20" s="80">
        <f>IF(VLOOKUP($F20,PAY!$A$11:$AE$349,26,FALSE)="-",#N/A,VLOOKUP($F20,PAY!$A$11:$AE$349,26,FALSE))</f>
        <v>668.9</v>
      </c>
      <c r="U20" s="80">
        <f>IF(VLOOKUP($F20,PAY!$A$11:$AE$349,28,FALSE)="-",#N/A,VLOOKUP($F20,PAY!$A$11:$AE$349,28,FALSE))</f>
        <v>717.8</v>
      </c>
      <c r="V20" s="80">
        <f>IF(VLOOKUP($F20,PAY!$A$11:$AE$349,30,FALSE)="-",#N/A,VLOOKUP($F20,PAY!$A$11:$AE$349,30,FALSE))</f>
        <v>784.9</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Ribble Valley to Rural as a Region</v>
      </c>
      <c r="G23" s="122"/>
      <c r="H23" s="123"/>
      <c r="I23" s="74">
        <f>100*((I20-I21)/I21)</f>
        <v>10.048119650123956</v>
      </c>
      <c r="J23" s="74">
        <f t="shared" ref="J23:V23" si="2">100*((J20-J21)/J21)</f>
        <v>-6.3683698575270329</v>
      </c>
      <c r="K23" s="74">
        <f t="shared" si="2"/>
        <v>0.33191246550226916</v>
      </c>
      <c r="L23" s="74">
        <f t="shared" si="2"/>
        <v>11.038829715518419</v>
      </c>
      <c r="M23" s="74">
        <f t="shared" si="2"/>
        <v>6.0093092575394333</v>
      </c>
      <c r="N23" s="74">
        <f t="shared" si="2"/>
        <v>-3.9234120238531194</v>
      </c>
      <c r="O23" s="74">
        <f t="shared" si="2"/>
        <v>18.138702027779132</v>
      </c>
      <c r="P23" s="74">
        <f t="shared" si="2"/>
        <v>6.6506002255344363</v>
      </c>
      <c r="Q23" s="74">
        <f t="shared" si="2"/>
        <v>8.8292719509892876</v>
      </c>
      <c r="R23" s="74">
        <f t="shared" si="2"/>
        <v>18.518351100563812</v>
      </c>
      <c r="S23" s="74">
        <f t="shared" si="2"/>
        <v>13.019256618203118</v>
      </c>
      <c r="T23" s="74">
        <f t="shared" si="2"/>
        <v>25.332863417256483</v>
      </c>
      <c r="U23" s="74">
        <f t="shared" si="2"/>
        <v>35.166640197835648</v>
      </c>
      <c r="V23" s="74">
        <f t="shared" si="2"/>
        <v>39.103967066028041</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Ribble Valley</v>
      </c>
      <c r="G28" s="88"/>
      <c r="H28" s="89"/>
      <c r="I28" s="76">
        <f>VLOOKUP($F28,EMPLOYMENT!$A$6:$BW$345,6,FALSE)</f>
        <v>76</v>
      </c>
      <c r="J28" s="77">
        <f>VLOOKUP($F28,EMPLOYMENT!$A$6:$BW$345,10,FALSE)</f>
        <v>80.5</v>
      </c>
      <c r="K28" s="77">
        <f>VLOOKUP($F28,EMPLOYMENT!$A$6:$BW$345,14,FALSE)</f>
        <v>79</v>
      </c>
      <c r="L28" s="77">
        <f>VLOOKUP($F28,EMPLOYMENT!$A$6:$BW$345,18,FALSE)</f>
        <v>83.1</v>
      </c>
      <c r="M28" s="77">
        <f>VLOOKUP($F28,EMPLOYMENT!$A$6:$BW$345,22,FALSE)</f>
        <v>78.900000000000006</v>
      </c>
      <c r="N28" s="77">
        <f>VLOOKUP($F28,EMPLOYMENT!$A$6:$BW$345,26,FALSE)</f>
        <v>75.400000000000006</v>
      </c>
      <c r="O28" s="77">
        <f>VLOOKUP($F28,EMPLOYMENT!$A$6:$BW$345,30,FALSE)</f>
        <v>80.900000000000006</v>
      </c>
      <c r="P28" s="77">
        <f>VLOOKUP($F28,EMPLOYMENT!$A$6:$BW$345,34,FALSE)</f>
        <v>82.3</v>
      </c>
      <c r="Q28" s="77">
        <f>VLOOKUP($F28,EMPLOYMENT!$A$6:$BW$345,38,FALSE)</f>
        <v>80.3</v>
      </c>
      <c r="R28" s="77">
        <f>VLOOKUP($F28,EMPLOYMENT!$A$6:$BW$345,42,FALSE)</f>
        <v>68.8</v>
      </c>
      <c r="S28" s="77">
        <f>VLOOKUP($F28,EMPLOYMENT!$A$6:$BW$345,46,FALSE)</f>
        <v>72.8</v>
      </c>
      <c r="T28" s="77">
        <f>VLOOKUP($F28,EMPLOYMENT!$A$6:$BW$345,50,FALSE)</f>
        <v>85.8</v>
      </c>
      <c r="U28" s="77">
        <f>VLOOKUP($F28,EMPLOYMENT!$A$6:$BW$345,54,FALSE)</f>
        <v>83.7</v>
      </c>
      <c r="V28" s="77">
        <f>VLOOKUP($F28,EMPLOYMENT!$A$6:$BW$345,58,FALSE)</f>
        <v>82.1</v>
      </c>
      <c r="W28" s="77">
        <f>VLOOKUP($F28,EMPLOYMENT!$A$6:$BW$345,62,FALSE)</f>
        <v>72.400000000000006</v>
      </c>
      <c r="X28" s="77">
        <f>VLOOKUP($F28,EMPLOYMENT!$A$6:$BW$345,66,FALSE)</f>
        <v>80</v>
      </c>
      <c r="Y28" s="77">
        <f>VLOOKUP($F28,EMPLOYMENT!$A$6:$BW$345,70,FALSE)</f>
        <v>75.900000000000006</v>
      </c>
      <c r="Z28" s="77">
        <f>VLOOKUP($F28,EMPLOYMENT!$A$6:$BW$345,74,FALSE)</f>
        <v>80.400000000000006</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Ribble Valley to Rural as a Region</v>
      </c>
      <c r="G31" s="122"/>
      <c r="H31" s="123"/>
      <c r="I31" s="74">
        <f>(I28-I29)</f>
        <v>-0.11134191940173821</v>
      </c>
      <c r="J31" s="74">
        <f t="shared" ref="J31:Z31" si="4">(J28-J29)</f>
        <v>4.1870245333170431</v>
      </c>
      <c r="K31" s="74">
        <f t="shared" si="4"/>
        <v>3.1268111005132369</v>
      </c>
      <c r="L31" s="74">
        <f t="shared" si="4"/>
        <v>7.4595316973721566</v>
      </c>
      <c r="M31" s="74">
        <f t="shared" si="4"/>
        <v>3.1644756266682634</v>
      </c>
      <c r="N31" s="74">
        <f t="shared" si="4"/>
        <v>0.89046015712682447</v>
      </c>
      <c r="O31" s="74">
        <f t="shared" si="4"/>
        <v>7.3528668610301366</v>
      </c>
      <c r="P31" s="74">
        <f t="shared" si="4"/>
        <v>8.5657045967223837</v>
      </c>
      <c r="Q31" s="74">
        <f t="shared" si="4"/>
        <v>6.2668425245374237</v>
      </c>
      <c r="R31" s="74">
        <f t="shared" si="4"/>
        <v>-5.9444749299002098</v>
      </c>
      <c r="S31" s="74">
        <f t="shared" si="4"/>
        <v>-3.3088603400756114</v>
      </c>
      <c r="T31" s="74">
        <f t="shared" si="4"/>
        <v>8.6094680243909778</v>
      </c>
      <c r="U31" s="74">
        <f t="shared" si="4"/>
        <v>6.7283675182919609</v>
      </c>
      <c r="V31" s="74">
        <f t="shared" si="4"/>
        <v>4.0672131147540966</v>
      </c>
      <c r="W31" s="74">
        <f t="shared" si="4"/>
        <v>-5.6481568934141393</v>
      </c>
      <c r="X31" s="74">
        <f t="shared" si="4"/>
        <v>1.4087006210432946</v>
      </c>
      <c r="Y31" s="74">
        <f t="shared" si="4"/>
        <v>-1.1143462961291988</v>
      </c>
      <c r="Z31" s="74">
        <f t="shared" si="4"/>
        <v>4.2442419221209633</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Ribble Valley</v>
      </c>
      <c r="G36" s="88" t="str">
        <f>IFERROR(VLOOKUP(F36,GDHI!B338:C574,2,FALSE),VLOOKUP(F36,GDHI!C3:C336,1,FALSE))</f>
        <v>Ribble Valley</v>
      </c>
      <c r="H36" s="89" t="str">
        <f>IF(F36=G36,"",G36)</f>
        <v/>
      </c>
      <c r="I36" s="83">
        <f>IFERROR(VLOOKUP($F36,GDHI!$B$338:$U$574,GDHI!G$578,FALSE),VLOOKUP($F36,GDHI!$C$3:$U$336,GDHI!F$578,FALSE))</f>
        <v>17576</v>
      </c>
      <c r="J36" s="84">
        <f>IFERROR(VLOOKUP($F36,GDHI!$B$338:$U$574,GDHI!H$578,FALSE),VLOOKUP($F36,GDHI!$C$3:$U$336,GDHI!G$578,FALSE))</f>
        <v>18207</v>
      </c>
      <c r="K36" s="84">
        <f>IFERROR(VLOOKUP($F36,GDHI!$B$338:$U$574,GDHI!I$578,FALSE),VLOOKUP($F36,GDHI!$C$3:$U$336,GDHI!H$578,FALSE))</f>
        <v>18605</v>
      </c>
      <c r="L36" s="84">
        <f>IFERROR(VLOOKUP($F36,GDHI!$B$338:$U$574,GDHI!J$578,FALSE),VLOOKUP($F36,GDHI!$C$3:$U$336,GDHI!I$578,FALSE))</f>
        <v>19590</v>
      </c>
      <c r="M36" s="84">
        <f>IFERROR(VLOOKUP($F36,GDHI!$B$338:$U$574,GDHI!K$578,FALSE),VLOOKUP($F36,GDHI!$C$3:$U$336,GDHI!J$578,FALSE))</f>
        <v>20054</v>
      </c>
      <c r="N36" s="84">
        <f>IFERROR(VLOOKUP($F36,GDHI!$B$338:$U$574,GDHI!L$578,FALSE),VLOOKUP($F36,GDHI!$C$3:$U$336,GDHI!K$578,FALSE))</f>
        <v>19802</v>
      </c>
      <c r="O36" s="84">
        <f>IFERROR(VLOOKUP($F36,GDHI!$B$338:$U$574,GDHI!M$578,FALSE),VLOOKUP($F36,GDHI!$C$3:$U$336,GDHI!L$578,FALSE))</f>
        <v>20026</v>
      </c>
      <c r="P36" s="84">
        <f>IFERROR(VLOOKUP($F36,GDHI!$B$338:$U$574,GDHI!N$578,FALSE),VLOOKUP($F36,GDHI!$C$3:$U$336,GDHI!M$578,FALSE))</f>
        <v>20458</v>
      </c>
      <c r="Q36" s="84">
        <f>IFERROR(VLOOKUP($F36,GDHI!$B$338:$U$574,GDHI!O$578,FALSE),VLOOKUP($F36,GDHI!$C$3:$U$336,GDHI!N$578,FALSE))</f>
        <v>20444</v>
      </c>
      <c r="R36" s="84">
        <f>IFERROR(VLOOKUP($F36,GDHI!$B$338:$U$574,GDHI!P$578,FALSE),VLOOKUP($F36,GDHI!$C$3:$U$336,GDHI!O$578,FALSE))</f>
        <v>20716</v>
      </c>
      <c r="S36" s="84">
        <f>IFERROR(VLOOKUP($F36,GDHI!$B$338:$U$574,GDHI!Q$578,FALSE),VLOOKUP($F36,GDHI!$C$3:$U$336,GDHI!P$578,FALSE))</f>
        <v>21613</v>
      </c>
      <c r="T36" s="84">
        <f>IFERROR(VLOOKUP($F36,GDHI!$B$338:$U$574,GDHI!R$578,FALSE),VLOOKUP($F36,GDHI!$C$3:$U$336,GDHI!Q$578,FALSE))</f>
        <v>22803</v>
      </c>
      <c r="U36" s="84">
        <f>IFERROR(VLOOKUP($F36,GDHI!$B$338:$U$574,GDHI!S$578,FALSE),VLOOKUP($F36,GDHI!$C$3:$U$336,GDHI!R$578,FALSE))</f>
        <v>22952</v>
      </c>
      <c r="V36" s="84">
        <f>IFERROR(VLOOKUP($F36,GDHI!$B$338:$U$574,GDHI!T$578,FALSE),VLOOKUP($F36,GDHI!$C$3:$U$336,GDHI!S$578,FALSE))</f>
        <v>23211</v>
      </c>
      <c r="W36" s="84">
        <f>IFERROR(VLOOKUP($F36,GDHI!$B$338:$U$574,GDHI!U$578,FALSE),VLOOKUP($F36,GDHI!$C$3:$U$336,GDHI!T$578,FALSE))</f>
        <v>23952</v>
      </c>
      <c r="X36" s="84">
        <f>IFERROR(VLOOKUP($F36,GDHI!$B$338:$U$574,GDHI!V$578,FALSE),VLOOKUP($F36,GDHI!$C$3:$U$336,GDHI!U$578,FALSE))</f>
        <v>24493</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Ribble Valley to Rural as a Region</v>
      </c>
      <c r="G39" s="122"/>
      <c r="H39" s="123"/>
      <c r="I39" s="74">
        <f>100*((I36-I37)/I37)</f>
        <v>19.487406098099868</v>
      </c>
      <c r="J39" s="74">
        <f t="shared" ref="J39:X39" si="6">100*((J36-J37)/J37)</f>
        <v>18.678555825685326</v>
      </c>
      <c r="K39" s="74">
        <f t="shared" si="6"/>
        <v>16.834911870314016</v>
      </c>
      <c r="L39" s="74">
        <f t="shared" si="6"/>
        <v>18.238706298002402</v>
      </c>
      <c r="M39" s="74">
        <f t="shared" si="6"/>
        <v>17.526614726757344</v>
      </c>
      <c r="N39" s="74">
        <f t="shared" si="6"/>
        <v>14.5093125798135</v>
      </c>
      <c r="O39" s="74">
        <f t="shared" si="6"/>
        <v>14.382541231347714</v>
      </c>
      <c r="P39" s="74">
        <f t="shared" si="6"/>
        <v>14.932276799687539</v>
      </c>
      <c r="Q39" s="74">
        <f t="shared" si="6"/>
        <v>11.31222071411627</v>
      </c>
      <c r="R39" s="74">
        <f t="shared" si="6"/>
        <v>9.7598036092849068</v>
      </c>
      <c r="S39" s="74">
        <f t="shared" si="6"/>
        <v>11.429986613612137</v>
      </c>
      <c r="T39" s="74">
        <f t="shared" si="6"/>
        <v>11.460562745926403</v>
      </c>
      <c r="U39" s="74">
        <f t="shared" si="6"/>
        <v>11.28293810303308</v>
      </c>
      <c r="V39" s="74">
        <f t="shared" si="6"/>
        <v>10.710515751226078</v>
      </c>
      <c r="W39" s="74">
        <f t="shared" si="6"/>
        <v>9.660885215057565</v>
      </c>
      <c r="X39" s="74">
        <f t="shared" si="6"/>
        <v>10.006090026525559</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Ribble Valley</v>
      </c>
      <c r="G44" s="88"/>
      <c r="H44" s="89"/>
      <c r="I44" s="76">
        <f>VLOOKUP($F44,'LOW PAID'!$A$9:$N$444,6,FALSE)</f>
        <v>23.5</v>
      </c>
      <c r="J44" s="77">
        <f>VLOOKUP($F44,'LOW PAID'!$P$9:$W$444,6,FALSE)</f>
        <v>23</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Ribble Valley to Rural as a Region</v>
      </c>
      <c r="G47" s="122"/>
      <c r="H47" s="123"/>
      <c r="I47" s="74">
        <f>(I44-I45)</f>
        <v>-1.6938746782131169</v>
      </c>
      <c r="J47" s="74">
        <f>(J44-J45)</f>
        <v>-2.6861165090300538</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Ribble Valley</v>
      </c>
      <c r="G52" s="88"/>
      <c r="H52" s="89"/>
      <c r="I52" s="76">
        <f>VLOOKUP($F52,INACTIVITY!$A$6:$BW$345,6,FALSE)</f>
        <v>22</v>
      </c>
      <c r="J52" s="77">
        <f>VLOOKUP($F52,INACTIVITY!$A$6:$BW$345,10,FALSE)</f>
        <v>18.3</v>
      </c>
      <c r="K52" s="77">
        <f>VLOOKUP($F52,INACTIVITY!$A$6:$BW$345,14,FALSE)</f>
        <v>21</v>
      </c>
      <c r="L52" s="77">
        <f>VLOOKUP($F52,INACTIVITY!$A$6:$BW$345,18,FALSE)</f>
        <v>15</v>
      </c>
      <c r="M52" s="77">
        <f>VLOOKUP($F52,INACTIVITY!$A$6:$BW$345,22,FALSE)</f>
        <v>18.600000000000001</v>
      </c>
      <c r="N52" s="77">
        <f>VLOOKUP($F52,INACTIVITY!$A$6:$BW$345,26,FALSE)</f>
        <v>19</v>
      </c>
      <c r="O52" s="77">
        <f>VLOOKUP($F52,INACTIVITY!$A$6:$BW$345,30,FALSE)</f>
        <v>16.2</v>
      </c>
      <c r="P52" s="77">
        <f>VLOOKUP($F52,INACTIVITY!$A$6:$BW$345,34,FALSE)</f>
        <v>14.4</v>
      </c>
      <c r="Q52" s="77">
        <f>VLOOKUP($F52,INACTIVITY!$A$6:$BW$345,38,FALSE)</f>
        <v>15</v>
      </c>
      <c r="R52" s="77">
        <f>VLOOKUP($F52,INACTIVITY!$A$6:$BW$345,42,FALSE)</f>
        <v>26.2</v>
      </c>
      <c r="S52" s="77">
        <f>VLOOKUP($F52,INACTIVITY!$A$6:$BW$345,46,FALSE)</f>
        <v>24.5</v>
      </c>
      <c r="T52" s="77">
        <f>VLOOKUP($F52,INACTIVITY!$A$6:$BW$345,50,FALSE)</f>
        <v>12.6</v>
      </c>
      <c r="U52" s="77">
        <f>VLOOKUP($F52,INACTIVITY!$A$6:$BW$345,54,FALSE)</f>
        <v>13.5</v>
      </c>
      <c r="V52" s="77">
        <f>VLOOKUP($F52,INACTIVITY!$A$6:$BW$345,58,FALSE)</f>
        <v>17.899999999999999</v>
      </c>
      <c r="W52" s="77">
        <f>VLOOKUP($F52,INACTIVITY!$A$6:$BW$345,62,FALSE)</f>
        <v>24.4</v>
      </c>
      <c r="X52" s="77">
        <f>VLOOKUP($F52,INACTIVITY!$A$6:$BW$345,66,FALSE)</f>
        <v>17.5</v>
      </c>
      <c r="Y52" s="77">
        <f>VLOOKUP($F52,INACTIVITY!$A$6:$BW$345,70,FALSE)</f>
        <v>19.2</v>
      </c>
      <c r="Z52" s="77">
        <f>VLOOKUP($F52,INACTIVITY!$A$6:$BW$345,74,FALSE)</f>
        <v>15.7</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Ribble Valley to Rural as a Region</v>
      </c>
      <c r="G55" s="122"/>
      <c r="H55" s="123"/>
      <c r="I55" s="74">
        <f>(I52-I53)</f>
        <v>0.60435542838976275</v>
      </c>
      <c r="J55" s="74">
        <f t="shared" ref="J55:Z55" si="10">(J52-J53)</f>
        <v>-2.7085227272727259</v>
      </c>
      <c r="K55" s="74">
        <f t="shared" si="10"/>
        <v>0.13753460654122307</v>
      </c>
      <c r="L55" s="74">
        <f t="shared" si="10"/>
        <v>-6.3140653315366393</v>
      </c>
      <c r="M55" s="74">
        <f t="shared" si="10"/>
        <v>-2.2350023108920034</v>
      </c>
      <c r="N55" s="74">
        <f t="shared" si="10"/>
        <v>-1.9331437579204405</v>
      </c>
      <c r="O55" s="74">
        <f t="shared" si="10"/>
        <v>-5.4919371275051745</v>
      </c>
      <c r="P55" s="74">
        <f t="shared" si="10"/>
        <v>-7.0942457807534485</v>
      </c>
      <c r="Q55" s="74">
        <f t="shared" si="10"/>
        <v>-6.1825487944890938</v>
      </c>
      <c r="R55" s="74">
        <f t="shared" si="10"/>
        <v>5.4254069025612282</v>
      </c>
      <c r="S55" s="74">
        <f t="shared" si="10"/>
        <v>4.2267895440276</v>
      </c>
      <c r="T55" s="74">
        <f t="shared" si="10"/>
        <v>-7.0961946834069582</v>
      </c>
      <c r="U55" s="74">
        <f t="shared" si="10"/>
        <v>-6.3524293470694708</v>
      </c>
      <c r="V55" s="74">
        <f t="shared" si="10"/>
        <v>-1.3532773342803779</v>
      </c>
      <c r="W55" s="74">
        <f t="shared" si="10"/>
        <v>5.2230439908171498</v>
      </c>
      <c r="X55" s="74">
        <f t="shared" si="10"/>
        <v>-1.3520649493649302</v>
      </c>
      <c r="Y55" s="74">
        <f t="shared" si="10"/>
        <v>-0.57258272187146275</v>
      </c>
      <c r="Z55" s="74">
        <f t="shared" si="10"/>
        <v>-5.3851797756300712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Ribble Valley</v>
      </c>
      <c r="G60" s="88"/>
      <c r="H60" s="89"/>
      <c r="I60" s="76">
        <f>VLOOKUP($F60,DISABILITY!$A$718:$I$1052,DISABILITY!B$1053,FALSE)</f>
        <v>37.299999999999997</v>
      </c>
      <c r="J60" s="77">
        <f>VLOOKUP($F60,DISABILITY!$A$718:$I$1052,DISABILITY!C$1053,FALSE)</f>
        <v>17.099999999999994</v>
      </c>
      <c r="K60" s="77">
        <f>VLOOKUP($F60,DISABILITY!$A$718:$I$1052,DISABILITY!D$1053,FALSE)</f>
        <v>-3.6000000000000085</v>
      </c>
      <c r="L60" s="77">
        <f>VLOOKUP($F60,DISABILITY!$A$718:$I$1052,DISABILITY!E$1053,FALSE)</f>
        <v>15.799999999999997</v>
      </c>
      <c r="M60" s="77">
        <f>VLOOKUP($F60,DISABILITY!$A$718:$I$1052,DISABILITY!F$1053,FALSE)</f>
        <v>13.799999999999997</v>
      </c>
      <c r="N60" s="77">
        <f>VLOOKUP($F60,DISABILITY!$A$718:$I$1052,DISABILITY!G$1053,FALSE)</f>
        <v>-3.4000000000000057</v>
      </c>
      <c r="O60" s="77">
        <f>VLOOKUP($F60,DISABILITY!$A$718:$I$1052,DISABILITY!H$1053,FALSE)</f>
        <v>24.4</v>
      </c>
      <c r="P60" s="77">
        <f>VLOOKUP($F60,DISABILITY!$A$718:$I$1052,DISABILITY!I$1053,FALSE)</f>
        <v>23.400000000000006</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Ribble Valley to Rural as a Region</v>
      </c>
      <c r="G63" s="122"/>
      <c r="H63" s="123"/>
      <c r="I63" s="74">
        <f>(I60-I61)</f>
        <v>9.8798434593527489</v>
      </c>
      <c r="J63" s="74">
        <f t="shared" ref="J63:P63" si="12">(J60-J61)</f>
        <v>-10.219044407051193</v>
      </c>
      <c r="K63" s="74">
        <f t="shared" si="12"/>
        <v>-31.719128361498214</v>
      </c>
      <c r="L63" s="74">
        <f t="shared" si="12"/>
        <v>-10.190934538996679</v>
      </c>
      <c r="M63" s="74">
        <f t="shared" si="12"/>
        <v>-11.675225818666121</v>
      </c>
      <c r="N63" s="74">
        <f t="shared" si="12"/>
        <v>-28.931247685441988</v>
      </c>
      <c r="O63" s="74">
        <f t="shared" si="12"/>
        <v>0.60277771200305352</v>
      </c>
      <c r="P63" s="74">
        <f t="shared" si="12"/>
        <v>-1.9541779303421691</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Ribble Valley</v>
      </c>
      <c r="G68" s="88"/>
      <c r="H68" s="89"/>
      <c r="I68" s="76" t="str">
        <f>VLOOKUP($F68,'WORKLESS HOUSEHOLDS'!$DW$4:$EC$397,7,FALSE)</f>
        <v>*</v>
      </c>
      <c r="J68" s="77" t="str">
        <f>VLOOKUP($F68,'WORKLESS HOUSEHOLDS'!$DN$4:$DT$397,7,FALSE)</f>
        <v>*</v>
      </c>
      <c r="K68" s="77">
        <f>VLOOKUP($F68,'WORKLESS HOUSEHOLDS'!$DE$4:$DK$397,7,FALSE)</f>
        <v>10.598678194526753</v>
      </c>
      <c r="L68" s="77">
        <f>VLOOKUP($F68,'WORKLESS HOUSEHOLDS'!$CV$4:$DB$397,7,FALSE)</f>
        <v>6.727564919235915</v>
      </c>
      <c r="M68" s="77" t="str">
        <f>VLOOKUP($F68,'WORKLESS HOUSEHOLDS'!$CM$4:$CS$397,7,FALSE)</f>
        <v>*</v>
      </c>
      <c r="N68" s="77">
        <f>VLOOKUP($F68,'WORKLESS HOUSEHOLDS'!$CD$4:$CJ$397,7,FALSE)</f>
        <v>10.34989200863931</v>
      </c>
      <c r="O68" s="77">
        <f>VLOOKUP($F68,'WORKLESS HOUSEHOLDS'!$BU$4:$CA$397,7,FALSE)</f>
        <v>8.2054309327036599</v>
      </c>
      <c r="P68" s="77">
        <f>VLOOKUP($F68,'WORKLESS HOUSEHOLDS'!$BL$4:$BR$397,7,FALSE)</f>
        <v>10.116831428938246</v>
      </c>
      <c r="Q68" s="77" t="str">
        <f>VLOOKUP($F68,'WORKLESS HOUSEHOLDS'!$BC$4:$BI$397,7,FALSE)</f>
        <v>#</v>
      </c>
      <c r="R68" s="77" t="str">
        <f>VLOOKUP($F68,'WORKLESS HOUSEHOLDS'!$AT$4:$AZ$397,7,FALSE)</f>
        <v>#</v>
      </c>
      <c r="S68" s="77" t="str">
        <f>VLOOKUP($F68,'WORKLESS HOUSEHOLDS'!$AK$4:$AQ$397,7,FALSE)</f>
        <v>#</v>
      </c>
      <c r="T68" s="77" t="str">
        <f>VLOOKUP($F68,'WORKLESS HOUSEHOLDS'!$AB$4:$AH$397,7,FALSE)</f>
        <v>#</v>
      </c>
      <c r="U68" s="77">
        <f>VLOOKUP($F68,'WORKLESS HOUSEHOLDS'!$S$4:$Y$397,7,FALSE)</f>
        <v>12.906371911573473</v>
      </c>
      <c r="V68" s="77">
        <f>VLOOKUP($F68,'WORKLESS HOUSEHOLDS'!$J$4:$P$397,7,FALSE)</f>
        <v>13.33539603960396</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Ribble Valley to Rural as a Region</v>
      </c>
      <c r="G71" s="122"/>
      <c r="H71" s="123"/>
      <c r="I71" s="74" t="e">
        <f>(I68-I69)</f>
        <v>#VALUE!</v>
      </c>
      <c r="J71" s="74" t="e">
        <f t="shared" ref="J71:W71" si="14">(J68-J69)</f>
        <v>#VALUE!</v>
      </c>
      <c r="K71" s="74">
        <f t="shared" si="14"/>
        <v>0.30543246537090951</v>
      </c>
      <c r="L71" s="74">
        <f t="shared" si="14"/>
        <v>-4.2384417420938174</v>
      </c>
      <c r="M71" s="74" t="e">
        <f t="shared" si="14"/>
        <v>#VALUE!</v>
      </c>
      <c r="N71" s="74">
        <f t="shared" si="14"/>
        <v>-1.5512076706160709</v>
      </c>
      <c r="O71" s="74">
        <f t="shared" si="14"/>
        <v>-2.829822315038852</v>
      </c>
      <c r="P71" s="74">
        <f t="shared" si="14"/>
        <v>0.42533354317040839</v>
      </c>
      <c r="Q71" s="74" t="e">
        <f t="shared" si="14"/>
        <v>#VALUE!</v>
      </c>
      <c r="R71" s="74" t="e">
        <f t="shared" si="14"/>
        <v>#VALUE!</v>
      </c>
      <c r="S71" s="74" t="e">
        <f t="shared" si="14"/>
        <v>#VALUE!</v>
      </c>
      <c r="T71" s="74" t="e">
        <f t="shared" si="14"/>
        <v>#VALUE!</v>
      </c>
      <c r="U71" s="74">
        <f t="shared" si="14"/>
        <v>2.144321746893997</v>
      </c>
      <c r="V71" s="74">
        <f t="shared" si="14"/>
        <v>3.3965275630643124</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Ribble Valley</v>
      </c>
      <c r="G76" s="88"/>
      <c r="H76" s="89"/>
      <c r="I76" s="76">
        <f>VLOOKUP($F76,'SKILLED EMPLOYMENT'!$A$1506:$BW$1841,6,FALSE)</f>
        <v>60.1</v>
      </c>
      <c r="J76" s="77">
        <f>VLOOKUP($F76,'SKILLED EMPLOYMENT'!$A$1506:$BW$1841,10,FALSE)</f>
        <v>63.3</v>
      </c>
      <c r="K76" s="77">
        <f>VLOOKUP($F76,'SKILLED EMPLOYMENT'!$A$1506:$BW$1841,14,FALSE)</f>
        <v>63.8</v>
      </c>
      <c r="L76" s="77">
        <f>VLOOKUP($F76,'SKILLED EMPLOYMENT'!$A$1506:$BW$1841,18,FALSE)</f>
        <v>63.8</v>
      </c>
      <c r="M76" s="77">
        <f>VLOOKUP($F76,'SKILLED EMPLOYMENT'!$A$1506:$BW$1841,22,FALSE)</f>
        <v>51.900000000000006</v>
      </c>
      <c r="N76" s="77">
        <f>VLOOKUP($F76,'SKILLED EMPLOYMENT'!$A$1506:$BW$1841,26,FALSE)</f>
        <v>55.6</v>
      </c>
      <c r="O76" s="77">
        <f>VLOOKUP($F76,'SKILLED EMPLOYMENT'!$A$1506:$BW$1841,30,FALSE)</f>
        <v>56.8</v>
      </c>
      <c r="P76" s="77">
        <f>VLOOKUP($F76,'SKILLED EMPLOYMENT'!$A$1506:$BW$1841,34,FALSE)</f>
        <v>62.1</v>
      </c>
      <c r="Q76" s="77">
        <f>VLOOKUP($F76,'SKILLED EMPLOYMENT'!$A$1506:$BW$1841,38,FALSE)</f>
        <v>56.4</v>
      </c>
      <c r="R76" s="77">
        <f>VLOOKUP($F76,'SKILLED EMPLOYMENT'!$A$1506:$BW$1841,42,FALSE)</f>
        <v>52.000000000000007</v>
      </c>
      <c r="S76" s="77">
        <f>VLOOKUP($F76,'SKILLED EMPLOYMENT'!$A$1506:$BW$1841,46,FALSE)</f>
        <v>73.199999999999989</v>
      </c>
      <c r="T76" s="77">
        <f>VLOOKUP($F76,'SKILLED EMPLOYMENT'!$A$1506:$BW$1841,50,FALSE)</f>
        <v>67.599999999999994</v>
      </c>
      <c r="U76" s="77">
        <f>VLOOKUP($F76,'SKILLED EMPLOYMENT'!$A$1506:$BW$1841,54,FALSE)</f>
        <v>56.5</v>
      </c>
      <c r="V76" s="77">
        <f>VLOOKUP($F76,'SKILLED EMPLOYMENT'!$A$1506:$BW$1841,58,FALSE)</f>
        <v>42.5</v>
      </c>
      <c r="W76" s="77">
        <f>VLOOKUP($F76,'SKILLED EMPLOYMENT'!$A$1506:$BW$1841,62,FALSE)</f>
        <v>46.5</v>
      </c>
      <c r="X76" s="77">
        <f>VLOOKUP($F76,'SKILLED EMPLOYMENT'!$A$1506:$BW$1841,66,FALSE)</f>
        <v>64.3</v>
      </c>
      <c r="Y76" s="77">
        <f>VLOOKUP($F76,'SKILLED EMPLOYMENT'!$A$1506:$BW$1841,70,FALSE)</f>
        <v>64</v>
      </c>
      <c r="Z76" s="77">
        <f>VLOOKUP($F76,'SKILLED EMPLOYMENT'!$A$1506:$BW$1841,74,FALSE)</f>
        <v>62.7</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Ribble Valley to Rural as a Region</v>
      </c>
      <c r="G79" s="122"/>
      <c r="H79" s="123"/>
      <c r="I79" s="74">
        <f>(I76-I77)</f>
        <v>7.3999999999999986</v>
      </c>
      <c r="J79" s="74">
        <f t="shared" ref="J79:Z79" si="17">(J76-J77)</f>
        <v>10.399999999999999</v>
      </c>
      <c r="K79" s="74">
        <f t="shared" si="17"/>
        <v>10.299999999999997</v>
      </c>
      <c r="L79" s="74">
        <f t="shared" si="17"/>
        <v>9.7999999999999972</v>
      </c>
      <c r="M79" s="74">
        <f t="shared" si="17"/>
        <v>-2.1999999999999957</v>
      </c>
      <c r="N79" s="74">
        <f t="shared" si="17"/>
        <v>1.2000000000000028</v>
      </c>
      <c r="O79" s="74">
        <f t="shared" si="17"/>
        <v>1.3999999999999986</v>
      </c>
      <c r="P79" s="74">
        <f t="shared" si="17"/>
        <v>6.5</v>
      </c>
      <c r="Q79" s="74">
        <f t="shared" si="17"/>
        <v>1</v>
      </c>
      <c r="R79" s="74">
        <f t="shared" si="17"/>
        <v>-4.1999999999999957</v>
      </c>
      <c r="S79" s="74">
        <f t="shared" si="17"/>
        <v>16.999999999999986</v>
      </c>
      <c r="T79" s="74">
        <f t="shared" si="17"/>
        <v>10.799999999999997</v>
      </c>
      <c r="U79" s="74">
        <f t="shared" si="17"/>
        <v>-0.10000000000000142</v>
      </c>
      <c r="V79" s="74">
        <f t="shared" si="17"/>
        <v>-14.600000000000001</v>
      </c>
      <c r="W79" s="74">
        <f t="shared" si="17"/>
        <v>-11.299999999999997</v>
      </c>
      <c r="X79" s="74">
        <f t="shared" si="17"/>
        <v>5.5</v>
      </c>
      <c r="Y79" s="74">
        <f t="shared" si="17"/>
        <v>5.2999999999999972</v>
      </c>
      <c r="Z79" s="74">
        <f t="shared" si="17"/>
        <v>4.3000000000000043</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j4Vy9OBQeRPT3jhpeVQd9+CvBtqcnIDPRuJchjN3fZ9/2sSSEqmSou81fW+Nmm1uIU+0pgkF6r59GSz1KsqB6w==" saltValue="kAJAyZwzCV1uPLLaL4RuUQ=="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2022-08-02T13:07:39Z</dcterms:modified>
</cp:coreProperties>
</file>