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A25C73CE-092F-472F-A1C8-A77D0C990E04}" xr6:coauthVersionLast="47" xr6:coauthVersionMax="47" xr10:uidLastSave="{AB1BF558-21AA-401C-9421-7277A389E8B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<sst xmlns="http://schemas.openxmlformats.org/spreadsheetml/2006/main" count="32859" uniqueCount="1676">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</sst>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Sedgemoor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20.39</c:v>
                </c:pt>
                <c:pt idx="1">
                  <c:v>20.18</c:v>
                </c:pt>
                <c:pt idx="2">
                  <c:v>21.4</c:v>
                </c:pt>
                <c:pt idx="3">
                  <c:v>22.4</c:v>
                </c:pt>
                <c:pt idx="4">
                  <c:v>23.67</c:v>
                </c:pt>
                <c:pt idx="5">
                  <c:v>24.32</c:v>
                </c:pt>
                <c:pt idx="6">
                  <c:v>24.51</c:v>
                </c:pt>
                <c:pt idx="7">
                  <c:v>24.21</c:v>
                </c:pt>
                <c:pt idx="8">
                  <c:v>24.16</c:v>
                </c:pt>
                <c:pt idx="9">
                  <c:v>24.3</c:v>
                </c:pt>
                <c:pt idx="10">
                  <c:v>25</c:v>
                </c:pt>
                <c:pt idx="11">
                  <c:v>26.46</c:v>
                </c:pt>
                <c:pt idx="12">
                  <c:v>28.35</c:v>
                </c:pt>
                <c:pt idx="13">
                  <c:v>29.76</c:v>
                </c:pt>
                <c:pt idx="14">
                  <c:v>30.31</c:v>
                </c:pt>
                <c:pt idx="15">
                  <c:v>30.31</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Sedgemoor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399.2</c:v>
                </c:pt>
                <c:pt idx="1">
                  <c:v>400</c:v>
                </c:pt>
                <c:pt idx="2">
                  <c:v>402.5</c:v>
                </c:pt>
                <c:pt idx="3">
                  <c:v>405</c:v>
                </c:pt>
                <c:pt idx="4">
                  <c:v>437.7</c:v>
                </c:pt>
                <c:pt idx="5">
                  <c:v>427.8</c:v>
                </c:pt>
                <c:pt idx="6">
                  <c:v>442.6</c:v>
                </c:pt>
                <c:pt idx="7">
                  <c:v>447.7</c:v>
                </c:pt>
                <c:pt idx="8">
                  <c:v>439.4</c:v>
                </c:pt>
                <c:pt idx="9">
                  <c:v>457.8</c:v>
                </c:pt>
                <c:pt idx="10">
                  <c:v>454</c:v>
                </c:pt>
                <c:pt idx="11">
                  <c:v>482.4</c:v>
                </c:pt>
                <c:pt idx="12">
                  <c:v>495.6</c:v>
                </c:pt>
                <c:pt idx="13">
                  <c:v>518.9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Sedgemoor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76.099999999999994</c:v>
                </c:pt>
                <c:pt idx="1">
                  <c:v>77.2</c:v>
                </c:pt>
                <c:pt idx="2">
                  <c:v>75.400000000000006</c:v>
                </c:pt>
                <c:pt idx="3">
                  <c:v>69.7</c:v>
                </c:pt>
                <c:pt idx="4">
                  <c:v>74.599999999999994</c:v>
                </c:pt>
                <c:pt idx="5">
                  <c:v>70.400000000000006</c:v>
                </c:pt>
                <c:pt idx="6">
                  <c:v>63.7</c:v>
                </c:pt>
                <c:pt idx="7">
                  <c:v>69.599999999999994</c:v>
                </c:pt>
                <c:pt idx="8">
                  <c:v>68.900000000000006</c:v>
                </c:pt>
                <c:pt idx="9">
                  <c:v>78.400000000000006</c:v>
                </c:pt>
                <c:pt idx="10">
                  <c:v>74.400000000000006</c:v>
                </c:pt>
                <c:pt idx="11">
                  <c:v>77.900000000000006</c:v>
                </c:pt>
                <c:pt idx="12">
                  <c:v>73.400000000000006</c:v>
                </c:pt>
                <c:pt idx="13">
                  <c:v>69.099999999999994</c:v>
                </c:pt>
                <c:pt idx="14">
                  <c:v>79.2</c:v>
                </c:pt>
                <c:pt idx="15">
                  <c:v>80.2</c:v>
                </c:pt>
                <c:pt idx="16">
                  <c:v>72.8</c:v>
                </c:pt>
                <c:pt idx="17">
                  <c:v>75.2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Sedgemoor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13309</c:v>
                </c:pt>
                <c:pt idx="1">
                  <c:v>13763</c:v>
                </c:pt>
                <c:pt idx="2">
                  <c:v>14491</c:v>
                </c:pt>
                <c:pt idx="3">
                  <c:v>14919</c:v>
                </c:pt>
                <c:pt idx="4">
                  <c:v>15468</c:v>
                </c:pt>
                <c:pt idx="5">
                  <c:v>15611</c:v>
                </c:pt>
                <c:pt idx="6">
                  <c:v>16138</c:v>
                </c:pt>
                <c:pt idx="7">
                  <c:v>16466</c:v>
                </c:pt>
                <c:pt idx="8">
                  <c:v>16777</c:v>
                </c:pt>
                <c:pt idx="9">
                  <c:v>17051</c:v>
                </c:pt>
                <c:pt idx="10">
                  <c:v>17496</c:v>
                </c:pt>
                <c:pt idx="11">
                  <c:v>18158</c:v>
                </c:pt>
                <c:pt idx="12">
                  <c:v>18270</c:v>
                </c:pt>
                <c:pt idx="13">
                  <c:v>18761</c:v>
                </c:pt>
                <c:pt idx="14">
                  <c:v>19632</c:v>
                </c:pt>
                <c:pt idx="15">
                  <c:v>20340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Sedgemoor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32.5</c:v>
                </c:pt>
                <c:pt idx="1">
                  <c:v>37.9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Sedgemoor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22.1</c:v>
                </c:pt>
                <c:pt idx="1">
                  <c:v>21.3</c:v>
                </c:pt>
                <c:pt idx="2">
                  <c:v>19.8</c:v>
                </c:pt>
                <c:pt idx="3">
                  <c:v>26.2</c:v>
                </c:pt>
                <c:pt idx="4">
                  <c:v>19.7</c:v>
                </c:pt>
                <c:pt idx="5">
                  <c:v>21.1</c:v>
                </c:pt>
                <c:pt idx="6">
                  <c:v>27.8</c:v>
                </c:pt>
                <c:pt idx="7">
                  <c:v>24.9</c:v>
                </c:pt>
                <c:pt idx="8">
                  <c:v>27</c:v>
                </c:pt>
                <c:pt idx="9">
                  <c:v>14.8</c:v>
                </c:pt>
                <c:pt idx="10">
                  <c:v>19.3</c:v>
                </c:pt>
                <c:pt idx="11">
                  <c:v>19.899999999999999</c:v>
                </c:pt>
                <c:pt idx="12">
                  <c:v>23.3</c:v>
                </c:pt>
                <c:pt idx="13">
                  <c:v>25.8</c:v>
                </c:pt>
                <c:pt idx="14">
                  <c:v>18.8</c:v>
                </c:pt>
                <c:pt idx="15">
                  <c:v>15.9</c:v>
                </c:pt>
                <c:pt idx="16">
                  <c:v>24.4</c:v>
                </c:pt>
                <c:pt idx="17">
                  <c:v>20.7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Sedgemoor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14.399999999999991</c:v>
                </c:pt>
                <c:pt idx="1">
                  <c:v>35.100000000000009</c:v>
                </c:pt>
                <c:pt idx="2">
                  <c:v>14.999999999999993</c:v>
                </c:pt>
                <c:pt idx="3">
                  <c:v>30.199999999999996</c:v>
                </c:pt>
                <c:pt idx="4">
                  <c:v>21.499999999999993</c:v>
                </c:pt>
                <c:pt idx="5">
                  <c:v>39.300000000000004</c:v>
                </c:pt>
                <c:pt idx="6">
                  <c:v>32.5</c:v>
                </c:pt>
                <c:pt idx="7">
                  <c:v>22.200000000000003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Sedgemoor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11.128119773981101</c:v>
                </c:pt>
                <c:pt idx="1">
                  <c:v>22.256833318294305</c:v>
                </c:pt>
                <c:pt idx="2">
                  <c:v>19.24015814109617</c:v>
                </c:pt>
                <c:pt idx="3">
                  <c:v>20.116456480797197</c:v>
                </c:pt>
                <c:pt idx="4">
                  <c:v>19.969092252906002</c:v>
                </c:pt>
                <c:pt idx="5">
                  <c:v>8.6775968072484098</c:v>
                </c:pt>
                <c:pt idx="6">
                  <c:v>10.302336234539625</c:v>
                </c:pt>
                <c:pt idx="7">
                  <c:v>14.515542628612979</c:v>
                </c:pt>
                <c:pt idx="8">
                  <c:v>9.9299809038828784</c:v>
                </c:pt>
                <c:pt idx="9">
                  <c:v>20.932736911862161</c:v>
                </c:pt>
                <c:pt idx="10">
                  <c:v>19.587179588764311</c:v>
                </c:pt>
                <c:pt idx="11">
                  <c:v>11.179438662882371</c:v>
                </c:pt>
                <c:pt idx="12">
                  <c:v>10.370532777899584</c:v>
                </c:pt>
                <c:pt idx="13">
                  <c:v>21.116571116571116</c:v>
                </c:pt>
                <c:pt idx="14">
                  <c:v>12.760785167446754</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Sedgemoor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48.3</c:v>
                </c:pt>
                <c:pt idx="1">
                  <c:v>48.9</c:v>
                </c:pt>
                <c:pt idx="2">
                  <c:v>42.6</c:v>
                </c:pt>
                <c:pt idx="3">
                  <c:v>50.800000000000004</c:v>
                </c:pt>
                <c:pt idx="4">
                  <c:v>47.8</c:v>
                </c:pt>
                <c:pt idx="5">
                  <c:v>47.900000000000006</c:v>
                </c:pt>
                <c:pt idx="6">
                  <c:v>54.2</c:v>
                </c:pt>
                <c:pt idx="7">
                  <c:v>51.2</c:v>
                </c:pt>
                <c:pt idx="8">
                  <c:v>52.699999999999996</c:v>
                </c:pt>
                <c:pt idx="9">
                  <c:v>47.8</c:v>
                </c:pt>
                <c:pt idx="10">
                  <c:v>53.4</c:v>
                </c:pt>
                <c:pt idx="11">
                  <c:v>53.2</c:v>
                </c:pt>
                <c:pt idx="12">
                  <c:v>50.000000000000007</c:v>
                </c:pt>
                <c:pt idx="13">
                  <c:v>46.1</c:v>
                </c:pt>
                <c:pt idx="14">
                  <c:v>52</c:v>
                </c:pt>
                <c:pt idx="15">
                  <c:v>48.7</c:v>
                </c:pt>
                <c:pt idx="16">
                  <c:v>57.5</c:v>
                </c:pt>
                <c:pt idx="17">
                  <c:v>42.7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Sedgemoor has fluctuated a little over the years taking it at times above and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Sedgemoor,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Sedgemoor between 2017 and 2018 increased moving it further beyond that seen for rural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Sedgemoor's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Sedgemoor shows no real pattern of change taking it at times above and at other times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Sedgemoor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Sedgemoor in general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556260</xdr:colOff>
      <xdr:row>12</xdr:row>
      <xdr:rowOff>556260</xdr:rowOff>
    </xdr:from>
    <xdr:to>
      <xdr:col>1</xdr:col>
      <xdr:colOff>2537460</xdr:colOff>
      <xdr:row>14</xdr:row>
      <xdr:rowOff>236220</xdr:rowOff>
    </xdr:to>
    <xdr:sp macro="" textlink="">
      <xdr:nvSpPr>
        <xdr:cNvPr id="20" name="TextBox 19">
          <a:extLst>
            <a:ext uri="{FF2B5EF4-FFF2-40B4-BE49-F238E27FC236}">
              <a16:creationId xmlns:a16="http://schemas.microsoft.com/office/drawing/2014/main" id="{F89B51C9-BCE9-4629-BF02-9DFD60501DBB}"/>
            </a:ext>
          </a:extLst>
        </xdr:cNvPr>
        <xdr:cNvSpPr txBox="1"/>
      </xdr:nvSpPr>
      <xdr:spPr>
        <a:xfrm>
          <a:off x="556260" y="3543300"/>
          <a:ext cx="6682740" cy="9753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in Sedgemoor in 2004 was lower than both the rural and England situation, however its increase to 2019 took it to the same level as 'Rural as a Region' but still below the England situation.</a:t>
          </a:r>
          <a:endParaRPr lang="en-GB" sz="1100">
            <a:latin typeface="Avenir Next LT Pro" panose="020B0504020202020204" pitchFamily="34" charset="0"/>
          </a:endParaRPr>
        </a:p>
      </xdr:txBody>
    </xdr:sp>
    <xdr:clientData/>
  </xdr:twoCellAnchor>
  <xdr:twoCellAnchor>
    <xdr:from>
      <xdr:col>0</xdr:col>
      <xdr:colOff>624840</xdr:colOff>
      <xdr:row>20</xdr:row>
      <xdr:rowOff>632460</xdr:rowOff>
    </xdr:from>
    <xdr:to>
      <xdr:col>1</xdr:col>
      <xdr:colOff>2606040</xdr:colOff>
      <xdr:row>22</xdr:row>
      <xdr:rowOff>160020</xdr:rowOff>
    </xdr:to>
    <xdr:sp macro="" textlink="">
      <xdr:nvSpPr>
        <xdr:cNvPr id="21" name="TextBox 20">
          <a:extLst>
            <a:ext uri="{FF2B5EF4-FFF2-40B4-BE49-F238E27FC236}">
              <a16:creationId xmlns:a16="http://schemas.microsoft.com/office/drawing/2014/main" id="{7928B789-2AAA-45B0-9B1B-D40052273171}"/>
            </a:ext>
          </a:extLst>
        </xdr:cNvPr>
        <xdr:cNvSpPr txBox="1"/>
      </xdr:nvSpPr>
      <xdr:spPr>
        <a:xfrm>
          <a:off x="624840" y="75590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Sedgemoor has been consistently below the rural situation, but increased at approximately the same rate between 2008 and 2021, thus maintaining the gap.</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448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Sedgemoor</v>
      </c>
      <c r="G12" s="88" t="str">
        <f>IFERROR(VLOOKUP(F12,GVA!B244:B552,1,FALSE),VLOOKUP(F12,GVA!B6:C230,2,FALSE))</f>
        <v>Sedgemoor</v>
      </c>
      <c r="H12" s="89" t="str">
        <f>IF(F12=G12,"",G12)</f>
        <v/>
      </c>
      <c r="I12" s="76">
        <f>IFERROR(VLOOKUP($F12,GVA!$B$7:$S$230,GVA!D$3,FALSE),VLOOKUP($F12,GVA!$B$244:$T$554,GVA!E$3,FALSE))</f>
        <v>20.39</v>
      </c>
      <c r="J12" s="77">
        <f>IFERROR(VLOOKUP($F12,GVA!$B$7:$S$230,GVA!E$3,FALSE),VLOOKUP($F12,GVA!$B$244:$T$554,GVA!F$3,FALSE))</f>
        <v>20.18</v>
      </c>
      <c r="K12" s="77">
        <f>IFERROR(VLOOKUP($F12,GVA!$B$7:$S$230,GVA!F$3,FALSE),VLOOKUP($F12,GVA!$B$244:$T$554,GVA!G$3,FALSE))</f>
        <v>21.4</v>
      </c>
      <c r="L12" s="77">
        <f>IFERROR(VLOOKUP($F12,GVA!$B$7:$S$230,GVA!G$3,FALSE),VLOOKUP($F12,GVA!$B$244:$T$554,GVA!H$3,FALSE))</f>
        <v>22.4</v>
      </c>
      <c r="M12" s="77">
        <f>IFERROR(VLOOKUP($F12,GVA!$B$7:$S$230,GVA!H$3,FALSE),VLOOKUP($F12,GVA!$B$244:$T$554,GVA!I$3,FALSE))</f>
        <v>23.67</v>
      </c>
      <c r="N12" s="77">
        <f>IFERROR(VLOOKUP($F12,GVA!$B$7:$S$230,GVA!I$3,FALSE),VLOOKUP($F12,GVA!$B$244:$T$554,GVA!J$3,FALSE))</f>
        <v>24.32</v>
      </c>
      <c r="O12" s="77">
        <f>IFERROR(VLOOKUP($F12,GVA!$B$7:$S$230,GVA!J$3,FALSE),VLOOKUP($F12,GVA!$B$244:$T$554,GVA!K$3,FALSE))</f>
        <v>24.51</v>
      </c>
      <c r="P12" s="77">
        <f>IFERROR(VLOOKUP($F12,GVA!$B$7:$S$230,GVA!K$3,FALSE),VLOOKUP($F12,GVA!$B$244:$T$554,GVA!L$3,FALSE))</f>
        <v>24.21</v>
      </c>
      <c r="Q12" s="77">
        <f>IFERROR(VLOOKUP($F12,GVA!$B$7:$S$230,GVA!L$3,FALSE),VLOOKUP($F12,GVA!$B$244:$T$554,GVA!M$3,FALSE))</f>
        <v>24.16</v>
      </c>
      <c r="R12" s="77">
        <f>IFERROR(VLOOKUP($F12,GVA!$B$7:$S$230,GVA!M$3,FALSE),VLOOKUP($F12,GVA!$B$244:$T$554,GVA!N$3,FALSE))</f>
        <v>24.3</v>
      </c>
      <c r="S12" s="77">
        <f>IFERROR(VLOOKUP($F12,GVA!$B$7:$S$230,GVA!N$3,FALSE),VLOOKUP($F12,GVA!$B$244:$T$554,GVA!O$3,FALSE))</f>
        <v>25</v>
      </c>
      <c r="T12" s="77">
        <f>IFERROR(VLOOKUP($F12,GVA!$B$7:$S$230,GVA!O$3,FALSE),VLOOKUP($F12,GVA!$B$244:$T$554,GVA!P$3,FALSE))</f>
        <v>26.46</v>
      </c>
      <c r="U12" s="77">
        <f>IFERROR(VLOOKUP($F12,GVA!$B$7:$S$230,GVA!P$3,FALSE),VLOOKUP($F12,GVA!$B$244:$T$554,GVA!Q$3,FALSE))</f>
        <v>28.35</v>
      </c>
      <c r="V12" s="77">
        <f>IFERROR(VLOOKUP($F12,GVA!$B$7:$S$230,GVA!Q$3,FALSE),VLOOKUP($F12,GVA!$B$244:$T$554,GVA!R$3,FALSE))</f>
        <v>29.76</v>
      </c>
      <c r="W12" s="77">
        <f>IFERROR(VLOOKUP($F12,GVA!$B$7:$S$230,GVA!R$3,FALSE),VLOOKUP($F12,GVA!$B$244:$T$554,GVA!S$3,FALSE))</f>
        <v>30.31</v>
      </c>
      <c r="X12" s="77">
        <f>IFERROR(VLOOKUP($F12,GVA!$B$7:$S$230,GVA!S$3,FALSE),VLOOKUP($F12,GVA!$B$244:$T$554,GVA!T$3,FALSE))</f>
        <v>30.31</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Sedgemoor to Rural as a Region</v>
      </c>
      <c r="G15" s="122"/>
      <c r="H15" s="123"/>
      <c r="I15" s="74">
        <f>100*((I12-I13)/I13)</f>
        <v>-13.381916383883599</v>
      </c>
      <c r="J15" s="74">
        <f t="shared" ref="J15:X15" si="0">100*((J12-J13)/J13)</f>
        <v>-14.03533683591294</v>
      </c>
      <c r="K15" s="74">
        <f t="shared" si="0"/>
        <v>-11.948391647440946</v>
      </c>
      <c r="L15" s="74">
        <f t="shared" si="0"/>
        <v>-9.8176798757692794</v>
      </c>
      <c r="M15" s="74">
        <f t="shared" si="0"/>
        <v>-6.3117569726184026</v>
      </c>
      <c r="N15" s="74">
        <f t="shared" si="0"/>
        <v>-4.5253796075169088</v>
      </c>
      <c r="O15" s="74">
        <f t="shared" si="0"/>
        <v>-4.9636027086785388</v>
      </c>
      <c r="P15" s="74">
        <f t="shared" si="0"/>
        <v>-7.5059012948737012</v>
      </c>
      <c r="Q15" s="74">
        <f t="shared" si="0"/>
        <v>-9.5494050006685498</v>
      </c>
      <c r="R15" s="74">
        <f t="shared" si="0"/>
        <v>-10.576051099399407</v>
      </c>
      <c r="S15" s="74">
        <f t="shared" si="0"/>
        <v>-9.5010924510982999</v>
      </c>
      <c r="T15" s="74">
        <f t="shared" si="0"/>
        <v>-5.9971917240445771</v>
      </c>
      <c r="U15" s="74">
        <f t="shared" si="0"/>
        <v>-1.6888837514603554</v>
      </c>
      <c r="V15" s="74">
        <f t="shared" si="0"/>
        <v>0.46982697988466976</v>
      </c>
      <c r="W15" s="74">
        <f t="shared" si="0"/>
        <v>0.25003051553542377</v>
      </c>
      <c r="X15" s="74">
        <f t="shared" si="0"/>
        <v>-0.78985001811942168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Sedgemoor</v>
      </c>
      <c r="G20" s="88"/>
      <c r="H20" s="89"/>
      <c r="I20" s="80">
        <f>IF(VLOOKUP($F20,PAY!$A$11:$AE$349,4,FALSE)="-",#N/A,VLOOKUP($F20,PAY!$A$11:$AE$349,4,FALSE))</f>
        <v>399.2</v>
      </c>
      <c r="J20" s="80">
        <f>IF(VLOOKUP($F20,PAY!$A$11:$AE$349,6,FALSE)="-",#N/A,VLOOKUP($F20,PAY!$A$11:$AE$349,6,FALSE))</f>
        <v>400</v>
      </c>
      <c r="K20" s="80">
        <f>IF(VLOOKUP($F20,PAY!$A$11:$AE$349,8,FALSE)="-",#N/A,VLOOKUP($F20,PAY!$A$11:$AE$349,8,FALSE))</f>
        <v>402.5</v>
      </c>
      <c r="L20" s="80">
        <f>IF(VLOOKUP($F20,PAY!$A$11:$AE$349,10,FALSE)="-",#N/A,VLOOKUP($F20,PAY!$A$11:$AE$349,10,FALSE))</f>
        <v>405</v>
      </c>
      <c r="M20" s="80">
        <f>IF(VLOOKUP($F20,PAY!$A$11:$AE$349,12,FALSE)="-",#N/A,VLOOKUP($F20,PAY!$A$11:$AE$349,12,FALSE))</f>
        <v>437.7</v>
      </c>
      <c r="N20" s="80">
        <f>IF(VLOOKUP($F20,PAY!$A$11:$AE$349,14,FALSE)="-",#N/A,VLOOKUP($F20,PAY!$A$11:$AE$349,14,FALSE))</f>
        <v>427.8</v>
      </c>
      <c r="O20" s="80">
        <f>IF(VLOOKUP($F20,PAY!$A$11:$AE$349,16,FALSE)="-",#N/A,VLOOKUP($F20,PAY!$A$11:$AE$349,16,FALSE))</f>
        <v>442.6</v>
      </c>
      <c r="P20" s="80">
        <f>IF(VLOOKUP($F20,PAY!$A$11:$AE$349,18,FALSE)="-",#N/A,VLOOKUP($F20,PAY!$A$11:$AE$349,18,FALSE))</f>
        <v>447.7</v>
      </c>
      <c r="Q20" s="80">
        <f>IF(VLOOKUP($F20,PAY!$A$11:$AE$349,20,FALSE)="-",#N/A,VLOOKUP($F20,PAY!$A$11:$AE$349,20,FALSE))</f>
        <v>439.4</v>
      </c>
      <c r="R20" s="80">
        <f>IF(VLOOKUP($F20,PAY!$A$11:$AE$349,22,FALSE)="-",#N/A,VLOOKUP($F20,PAY!$A$11:$AE$349,22,FALSE))</f>
        <v>457.8</v>
      </c>
      <c r="S20" s="80">
        <f>IF(VLOOKUP($F20,PAY!$A$11:$AE$349,24,FALSE)="-",#N/A,VLOOKUP($F20,PAY!$A$11:$AE$349,24,FALSE))</f>
        <v>454</v>
      </c>
      <c r="T20" s="80">
        <f>IF(VLOOKUP($F20,PAY!$A$11:$AE$349,26,FALSE)="-",#N/A,VLOOKUP($F20,PAY!$A$11:$AE$349,26,FALSE))</f>
        <v>482.4</v>
      </c>
      <c r="U20" s="80">
        <f>IF(VLOOKUP($F20,PAY!$A$11:$AE$349,28,FALSE)="-",#N/A,VLOOKUP($F20,PAY!$A$11:$AE$349,28,FALSE))</f>
        <v>495.6</v>
      </c>
      <c r="V20" s="80">
        <f>IF(VLOOKUP($F20,PAY!$A$11:$AE$349,30,FALSE)="-",#N/A,VLOOKUP($F20,PAY!$A$11:$AE$349,30,FALSE))</f>
        <v>518.9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Sedgemoor to Rural as a Region</v>
      </c>
      <c r="G23" s="122"/>
      <c r="H23" s="123"/>
      <c r="I23" s="74">
        <f>100*((I20-I21)/I21)</f>
        <v>-7.8043874830441089</v>
      </c>
      <c r="J23" s="74">
        <f t="shared" ref="J23:V23" si="2">100*((J20-J21)/J21)</f>
        <v>-8.4511071694226718</v>
      </c>
      <c r="K23" s="74">
        <f t="shared" si="2"/>
        <v>-10.178837261199597</v>
      </c>
      <c r="L23" s="74">
        <f t="shared" si="2"/>
        <v>-10.13044357556962</v>
      </c>
      <c r="M23" s="74">
        <f t="shared" si="2"/>
        <v>-3.8535543679548145</v>
      </c>
      <c r="N23" s="74">
        <f t="shared" si="2"/>
        <v>-7.6369340759648612</v>
      </c>
      <c r="O23" s="74">
        <f t="shared" si="2"/>
        <v>-5.9903101087827348</v>
      </c>
      <c r="P23" s="74">
        <f t="shared" si="2"/>
        <v>-5.7119397295186261</v>
      </c>
      <c r="Q23" s="74">
        <f t="shared" si="2"/>
        <v>-10.231683695767437</v>
      </c>
      <c r="R23" s="74">
        <f t="shared" si="2"/>
        <v>-9.1769314800165436</v>
      </c>
      <c r="S23" s="74">
        <f t="shared" si="2"/>
        <v>-11.74622892214617</v>
      </c>
      <c r="T23" s="74">
        <f t="shared" si="2"/>
        <v>-9.6119400321654531</v>
      </c>
      <c r="U23" s="74">
        <f t="shared" si="2"/>
        <v>-6.6751366926060802</v>
      </c>
      <c r="V23" s="74">
        <f t="shared" si="2"/>
        <v>-8.0379048151841666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Sedgemoor</v>
      </c>
      <c r="G28" s="88"/>
      <c r="H28" s="89"/>
      <c r="I28" s="76">
        <f>VLOOKUP($F28,EMPLOYMENT!$A$6:$BW$345,6,FALSE)</f>
        <v>76.099999999999994</v>
      </c>
      <c r="J28" s="77">
        <f>VLOOKUP($F28,EMPLOYMENT!$A$6:$BW$345,10,FALSE)</f>
        <v>77.2</v>
      </c>
      <c r="K28" s="77">
        <f>VLOOKUP($F28,EMPLOYMENT!$A$6:$BW$345,14,FALSE)</f>
        <v>75.400000000000006</v>
      </c>
      <c r="L28" s="77">
        <f>VLOOKUP($F28,EMPLOYMENT!$A$6:$BW$345,18,FALSE)</f>
        <v>69.7</v>
      </c>
      <c r="M28" s="77">
        <f>VLOOKUP($F28,EMPLOYMENT!$A$6:$BW$345,22,FALSE)</f>
        <v>74.599999999999994</v>
      </c>
      <c r="N28" s="77">
        <f>VLOOKUP($F28,EMPLOYMENT!$A$6:$BW$345,26,FALSE)</f>
        <v>70.400000000000006</v>
      </c>
      <c r="O28" s="77">
        <f>VLOOKUP($F28,EMPLOYMENT!$A$6:$BW$345,30,FALSE)</f>
        <v>63.7</v>
      </c>
      <c r="P28" s="77">
        <f>VLOOKUP($F28,EMPLOYMENT!$A$6:$BW$345,34,FALSE)</f>
        <v>69.599999999999994</v>
      </c>
      <c r="Q28" s="77">
        <f>VLOOKUP($F28,EMPLOYMENT!$A$6:$BW$345,38,FALSE)</f>
        <v>68.900000000000006</v>
      </c>
      <c r="R28" s="77">
        <f>VLOOKUP($F28,EMPLOYMENT!$A$6:$BW$345,42,FALSE)</f>
        <v>78.400000000000006</v>
      </c>
      <c r="S28" s="77">
        <f>VLOOKUP($F28,EMPLOYMENT!$A$6:$BW$345,46,FALSE)</f>
        <v>74.400000000000006</v>
      </c>
      <c r="T28" s="77">
        <f>VLOOKUP($F28,EMPLOYMENT!$A$6:$BW$345,50,FALSE)</f>
        <v>77.900000000000006</v>
      </c>
      <c r="U28" s="77">
        <f>VLOOKUP($F28,EMPLOYMENT!$A$6:$BW$345,54,FALSE)</f>
        <v>73.400000000000006</v>
      </c>
      <c r="V28" s="77">
        <f>VLOOKUP($F28,EMPLOYMENT!$A$6:$BW$345,58,FALSE)</f>
        <v>69.099999999999994</v>
      </c>
      <c r="W28" s="77">
        <f>VLOOKUP($F28,EMPLOYMENT!$A$6:$BW$345,62,FALSE)</f>
        <v>79.2</v>
      </c>
      <c r="X28" s="77">
        <f>VLOOKUP($F28,EMPLOYMENT!$A$6:$BW$345,66,FALSE)</f>
        <v>80.2</v>
      </c>
      <c r="Y28" s="77">
        <f>VLOOKUP($F28,EMPLOYMENT!$A$6:$BW$345,70,FALSE)</f>
        <v>72.8</v>
      </c>
      <c r="Z28" s="77">
        <f>VLOOKUP($F28,EMPLOYMENT!$A$6:$BW$345,74,FALSE)</f>
        <v>75.2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Sedgemoor to Rural as a Region</v>
      </c>
      <c r="G31" s="122"/>
      <c r="H31" s="123"/>
      <c r="I31" s="74">
        <f>(I28-I29)</f>
        <v>-1.1341919401743894E-2</v>
      </c>
      <c r="J31" s="74">
        <f t="shared" ref="J31:Z31" si="4">(J28-J29)</f>
        <v>0.88702453331704589</v>
      </c>
      <c r="K31" s="74">
        <f t="shared" si="4"/>
        <v>-0.47318889948675746</v>
      </c>
      <c r="L31" s="74">
        <f t="shared" si="4"/>
        <v>-5.9404683026278349</v>
      </c>
      <c r="M31" s="74">
        <f t="shared" si="4"/>
        <v>-1.1355243733317479</v>
      </c>
      <c r="N31" s="74">
        <f t="shared" si="4"/>
        <v>-4.1095398428731755</v>
      </c>
      <c r="O31" s="74">
        <f t="shared" si="4"/>
        <v>-9.8471331389698662</v>
      </c>
      <c r="P31" s="74">
        <f t="shared" si="4"/>
        <v>-4.1342954032776191</v>
      </c>
      <c r="Q31" s="74">
        <f t="shared" si="4"/>
        <v>-5.1331574754625677</v>
      </c>
      <c r="R31" s="74">
        <f t="shared" si="4"/>
        <v>3.6555250700997988</v>
      </c>
      <c r="S31" s="74">
        <f t="shared" si="4"/>
        <v>-1.7088603400756028</v>
      </c>
      <c r="T31" s="74">
        <f t="shared" si="4"/>
        <v>0.70946802439098633</v>
      </c>
      <c r="U31" s="74">
        <f t="shared" si="4"/>
        <v>-3.5716324817080363</v>
      </c>
      <c r="V31" s="74">
        <f t="shared" si="4"/>
        <v>-8.9327868852459034</v>
      </c>
      <c r="W31" s="74">
        <f t="shared" si="4"/>
        <v>1.1518431065858579</v>
      </c>
      <c r="X31" s="74">
        <f t="shared" si="4"/>
        <v>1.6087006210432975</v>
      </c>
      <c r="Y31" s="74">
        <f t="shared" si="4"/>
        <v>-4.2143462961292073</v>
      </c>
      <c r="Z31" s="74">
        <f t="shared" si="4"/>
        <v>-0.95575807787903955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Sedgemoor</v>
      </c>
      <c r="G36" s="88" t="str">
        <f>IFERROR(VLOOKUP(F36,GDHI!B338:C574,2,FALSE),VLOOKUP(F36,GDHI!C3:C336,1,FALSE))</f>
        <v>Sedgemoor</v>
      </c>
      <c r="H36" s="89" t="str">
        <f>IF(F36=G36,"",G36)</f>
        <v/>
      </c>
      <c r="I36" s="83">
        <f>IFERROR(VLOOKUP($F36,GDHI!$B$338:$U$574,GDHI!G$578,FALSE),VLOOKUP($F36,GDHI!$C$3:$U$336,GDHI!F$578,FALSE))</f>
        <v>13309</v>
      </c>
      <c r="J36" s="84">
        <f>IFERROR(VLOOKUP($F36,GDHI!$B$338:$U$574,GDHI!H$578,FALSE),VLOOKUP($F36,GDHI!$C$3:$U$336,GDHI!G$578,FALSE))</f>
        <v>13763</v>
      </c>
      <c r="K36" s="84">
        <f>IFERROR(VLOOKUP($F36,GDHI!$B$338:$U$574,GDHI!I$578,FALSE),VLOOKUP($F36,GDHI!$C$3:$U$336,GDHI!H$578,FALSE))</f>
        <v>14491</v>
      </c>
      <c r="L36" s="84">
        <f>IFERROR(VLOOKUP($F36,GDHI!$B$338:$U$574,GDHI!J$578,FALSE),VLOOKUP($F36,GDHI!$C$3:$U$336,GDHI!I$578,FALSE))</f>
        <v>14919</v>
      </c>
      <c r="M36" s="84">
        <f>IFERROR(VLOOKUP($F36,GDHI!$B$338:$U$574,GDHI!K$578,FALSE),VLOOKUP($F36,GDHI!$C$3:$U$336,GDHI!J$578,FALSE))</f>
        <v>15468</v>
      </c>
      <c r="N36" s="84">
        <f>IFERROR(VLOOKUP($F36,GDHI!$B$338:$U$574,GDHI!L$578,FALSE),VLOOKUP($F36,GDHI!$C$3:$U$336,GDHI!K$578,FALSE))</f>
        <v>15611</v>
      </c>
      <c r="O36" s="84">
        <f>IFERROR(VLOOKUP($F36,GDHI!$B$338:$U$574,GDHI!M$578,FALSE),VLOOKUP($F36,GDHI!$C$3:$U$336,GDHI!L$578,FALSE))</f>
        <v>16138</v>
      </c>
      <c r="P36" s="84">
        <f>IFERROR(VLOOKUP($F36,GDHI!$B$338:$U$574,GDHI!N$578,FALSE),VLOOKUP($F36,GDHI!$C$3:$U$336,GDHI!M$578,FALSE))</f>
        <v>16466</v>
      </c>
      <c r="Q36" s="84">
        <f>IFERROR(VLOOKUP($F36,GDHI!$B$338:$U$574,GDHI!O$578,FALSE),VLOOKUP($F36,GDHI!$C$3:$U$336,GDHI!N$578,FALSE))</f>
        <v>16777</v>
      </c>
      <c r="R36" s="84">
        <f>IFERROR(VLOOKUP($F36,GDHI!$B$338:$U$574,GDHI!P$578,FALSE),VLOOKUP($F36,GDHI!$C$3:$U$336,GDHI!O$578,FALSE))</f>
        <v>17051</v>
      </c>
      <c r="S36" s="84">
        <f>IFERROR(VLOOKUP($F36,GDHI!$B$338:$U$574,GDHI!Q$578,FALSE),VLOOKUP($F36,GDHI!$C$3:$U$336,GDHI!P$578,FALSE))</f>
        <v>17496</v>
      </c>
      <c r="T36" s="84">
        <f>IFERROR(VLOOKUP($F36,GDHI!$B$338:$U$574,GDHI!R$578,FALSE),VLOOKUP($F36,GDHI!$C$3:$U$336,GDHI!Q$578,FALSE))</f>
        <v>18158</v>
      </c>
      <c r="U36" s="84">
        <f>IFERROR(VLOOKUP($F36,GDHI!$B$338:$U$574,GDHI!S$578,FALSE),VLOOKUP($F36,GDHI!$C$3:$U$336,GDHI!R$578,FALSE))</f>
        <v>18270</v>
      </c>
      <c r="V36" s="84">
        <f>IFERROR(VLOOKUP($F36,GDHI!$B$338:$U$574,GDHI!T$578,FALSE),VLOOKUP($F36,GDHI!$C$3:$U$336,GDHI!S$578,FALSE))</f>
        <v>18761</v>
      </c>
      <c r="W36" s="84">
        <f>IFERROR(VLOOKUP($F36,GDHI!$B$338:$U$574,GDHI!U$578,FALSE),VLOOKUP($F36,GDHI!$C$3:$U$336,GDHI!T$578,FALSE))</f>
        <v>19632</v>
      </c>
      <c r="X36" s="84">
        <f>IFERROR(VLOOKUP($F36,GDHI!$B$338:$U$574,GDHI!V$578,FALSE),VLOOKUP($F36,GDHI!$C$3:$U$336,GDHI!U$578,FALSE))</f>
        <v>20340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Sedgemoor to Rural as a Region</v>
      </c>
      <c r="G39" s="122"/>
      <c r="H39" s="123"/>
      <c r="I39" s="74">
        <f>100*((I36-I37)/I37)</f>
        <v>-9.5210578197763347</v>
      </c>
      <c r="J39" s="74">
        <f t="shared" ref="J39:X39" si="6">100*((J36-J37)/J37)</f>
        <v>-10.288737088542476</v>
      </c>
      <c r="K39" s="74">
        <f t="shared" si="6"/>
        <v>-9.0000156993969149</v>
      </c>
      <c r="L39" s="74">
        <f t="shared" si="6"/>
        <v>-9.9538918193007735</v>
      </c>
      <c r="M39" s="74">
        <f t="shared" si="6"/>
        <v>-9.3496720557752759</v>
      </c>
      <c r="N39" s="74">
        <f t="shared" si="6"/>
        <v>-9.7260439004409385</v>
      </c>
      <c r="O39" s="74">
        <f t="shared" si="6"/>
        <v>-7.8245555581998678</v>
      </c>
      <c r="P39" s="74">
        <f t="shared" si="6"/>
        <v>-7.4946294953732036</v>
      </c>
      <c r="Q39" s="74">
        <f t="shared" si="6"/>
        <v>-8.6536330013339526</v>
      </c>
      <c r="R39" s="74">
        <f t="shared" si="6"/>
        <v>-9.6585049554973494</v>
      </c>
      <c r="S39" s="74">
        <f t="shared" si="6"/>
        <v>-9.7960002872457341</v>
      </c>
      <c r="T39" s="74">
        <f t="shared" si="6"/>
        <v>-11.244095147983527</v>
      </c>
      <c r="U39" s="74">
        <f t="shared" si="6"/>
        <v>-11.417772780480377</v>
      </c>
      <c r="V39" s="74">
        <f t="shared" si="6"/>
        <v>-10.514842703513315</v>
      </c>
      <c r="W39" s="74">
        <f t="shared" si="6"/>
        <v>-10.117631156395705</v>
      </c>
      <c r="X39" s="74">
        <f t="shared" si="6"/>
        <v>-8.6463940252508937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Sedgemoor</v>
      </c>
      <c r="G44" s="88"/>
      <c r="H44" s="89"/>
      <c r="I44" s="76">
        <f>VLOOKUP($F44,'LOW PAID'!$A$9:$N$444,6,FALSE)</f>
        <v>32.5</v>
      </c>
      <c r="J44" s="77">
        <f>VLOOKUP($F44,'LOW PAID'!$P$9:$W$444,6,FALSE)</f>
        <v>37.9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Sedgemoor to Rural as a Region</v>
      </c>
      <c r="G47" s="122"/>
      <c r="H47" s="123"/>
      <c r="I47" s="74">
        <f>(I44-I45)</f>
        <v>7.3061253217868831</v>
      </c>
      <c r="J47" s="74">
        <f>(J44-J45)</f>
        <v>12.213883490969945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Sedgemoor</v>
      </c>
      <c r="G52" s="88"/>
      <c r="H52" s="89"/>
      <c r="I52" s="76">
        <f>VLOOKUP($F52,INACTIVITY!$A$6:$BW$345,6,FALSE)</f>
        <v>22.1</v>
      </c>
      <c r="J52" s="77">
        <f>VLOOKUP($F52,INACTIVITY!$A$6:$BW$345,10,FALSE)</f>
        <v>21.3</v>
      </c>
      <c r="K52" s="77">
        <f>VLOOKUP($F52,INACTIVITY!$A$6:$BW$345,14,FALSE)</f>
        <v>19.8</v>
      </c>
      <c r="L52" s="77">
        <f>VLOOKUP($F52,INACTIVITY!$A$6:$BW$345,18,FALSE)</f>
        <v>26.2</v>
      </c>
      <c r="M52" s="77">
        <f>VLOOKUP($F52,INACTIVITY!$A$6:$BW$345,22,FALSE)</f>
        <v>19.7</v>
      </c>
      <c r="N52" s="77">
        <f>VLOOKUP($F52,INACTIVITY!$A$6:$BW$345,26,FALSE)</f>
        <v>21.1</v>
      </c>
      <c r="O52" s="77">
        <f>VLOOKUP($F52,INACTIVITY!$A$6:$BW$345,30,FALSE)</f>
        <v>27.8</v>
      </c>
      <c r="P52" s="77">
        <f>VLOOKUP($F52,INACTIVITY!$A$6:$BW$345,34,FALSE)</f>
        <v>24.9</v>
      </c>
      <c r="Q52" s="77">
        <f>VLOOKUP($F52,INACTIVITY!$A$6:$BW$345,38,FALSE)</f>
        <v>27</v>
      </c>
      <c r="R52" s="77">
        <f>VLOOKUP($F52,INACTIVITY!$A$6:$BW$345,42,FALSE)</f>
        <v>14.8</v>
      </c>
      <c r="S52" s="77">
        <f>VLOOKUP($F52,INACTIVITY!$A$6:$BW$345,46,FALSE)</f>
        <v>19.3</v>
      </c>
      <c r="T52" s="77">
        <f>VLOOKUP($F52,INACTIVITY!$A$6:$BW$345,50,FALSE)</f>
        <v>19.899999999999999</v>
      </c>
      <c r="U52" s="77">
        <f>VLOOKUP($F52,INACTIVITY!$A$6:$BW$345,54,FALSE)</f>
        <v>23.3</v>
      </c>
      <c r="V52" s="77">
        <f>VLOOKUP($F52,INACTIVITY!$A$6:$BW$345,58,FALSE)</f>
        <v>25.8</v>
      </c>
      <c r="W52" s="77">
        <f>VLOOKUP($F52,INACTIVITY!$A$6:$BW$345,62,FALSE)</f>
        <v>18.8</v>
      </c>
      <c r="X52" s="77">
        <f>VLOOKUP($F52,INACTIVITY!$A$6:$BW$345,66,FALSE)</f>
        <v>15.9</v>
      </c>
      <c r="Y52" s="77">
        <f>VLOOKUP($F52,INACTIVITY!$A$6:$BW$345,70,FALSE)</f>
        <v>24.4</v>
      </c>
      <c r="Z52" s="77">
        <f>VLOOKUP($F52,INACTIVITY!$A$6:$BW$345,74,FALSE)</f>
        <v>20.7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Sedgemoor to Rural as a Region</v>
      </c>
      <c r="G55" s="122"/>
      <c r="H55" s="123"/>
      <c r="I55" s="74">
        <f>(I52-I53)</f>
        <v>0.70435542838976417</v>
      </c>
      <c r="J55" s="74">
        <f t="shared" ref="J55:Z55" si="10">(J52-J53)</f>
        <v>0.29147727272727408</v>
      </c>
      <c r="K55" s="74">
        <f t="shared" si="10"/>
        <v>-1.0624653934587762</v>
      </c>
      <c r="L55" s="74">
        <f t="shared" si="10"/>
        <v>4.88593466846336</v>
      </c>
      <c r="M55" s="74">
        <f t="shared" si="10"/>
        <v>-1.1350023108920055</v>
      </c>
      <c r="N55" s="74">
        <f t="shared" si="10"/>
        <v>0.16685624207956096</v>
      </c>
      <c r="O55" s="74">
        <f t="shared" si="10"/>
        <v>6.1080628724948269</v>
      </c>
      <c r="P55" s="74">
        <f t="shared" si="10"/>
        <v>3.4057542192465498</v>
      </c>
      <c r="Q55" s="74">
        <f t="shared" si="10"/>
        <v>5.8174512055109062</v>
      </c>
      <c r="R55" s="74">
        <f t="shared" si="10"/>
        <v>-5.9745930974387704</v>
      </c>
      <c r="S55" s="74">
        <f t="shared" si="10"/>
        <v>-0.9732104559723993</v>
      </c>
      <c r="T55" s="74">
        <f t="shared" si="10"/>
        <v>0.20380531659304069</v>
      </c>
      <c r="U55" s="74">
        <f t="shared" si="10"/>
        <v>3.4475706529305299</v>
      </c>
      <c r="V55" s="74">
        <f t="shared" si="10"/>
        <v>6.5467226657196242</v>
      </c>
      <c r="W55" s="74">
        <f t="shared" si="10"/>
        <v>-0.37695600918284811</v>
      </c>
      <c r="X55" s="74">
        <f t="shared" si="10"/>
        <v>-2.9520649493649298</v>
      </c>
      <c r="Y55" s="74">
        <f t="shared" si="10"/>
        <v>4.6274172781285365</v>
      </c>
      <c r="Z55" s="74">
        <f t="shared" si="10"/>
        <v>-0.38517977563007122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Sedgemoor</v>
      </c>
      <c r="G60" s="88"/>
      <c r="H60" s="89"/>
      <c r="I60" s="76">
        <f>VLOOKUP($F60,DISABILITY!$A$718:$I$1052,DISABILITY!B$1053,FALSE)</f>
        <v>14.399999999999991</v>
      </c>
      <c r="J60" s="77">
        <f>VLOOKUP($F60,DISABILITY!$A$718:$I$1052,DISABILITY!C$1053,FALSE)</f>
        <v>35.100000000000009</v>
      </c>
      <c r="K60" s="77">
        <f>VLOOKUP($F60,DISABILITY!$A$718:$I$1052,DISABILITY!D$1053,FALSE)</f>
        <v>14.999999999999993</v>
      </c>
      <c r="L60" s="77">
        <f>VLOOKUP($F60,DISABILITY!$A$718:$I$1052,DISABILITY!E$1053,FALSE)</f>
        <v>30.199999999999996</v>
      </c>
      <c r="M60" s="77">
        <f>VLOOKUP($F60,DISABILITY!$A$718:$I$1052,DISABILITY!F$1053,FALSE)</f>
        <v>21.499999999999993</v>
      </c>
      <c r="N60" s="77">
        <f>VLOOKUP($F60,DISABILITY!$A$718:$I$1052,DISABILITY!G$1053,FALSE)</f>
        <v>39.300000000000004</v>
      </c>
      <c r="O60" s="77">
        <f>VLOOKUP($F60,DISABILITY!$A$718:$I$1052,DISABILITY!H$1053,FALSE)</f>
        <v>32.5</v>
      </c>
      <c r="P60" s="77">
        <f>VLOOKUP($F60,DISABILITY!$A$718:$I$1052,DISABILITY!I$1053,FALSE)</f>
        <v>22.200000000000003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Sedgemoor to Rural as a Region</v>
      </c>
      <c r="G63" s="122"/>
      <c r="H63" s="123"/>
      <c r="I63" s="74">
        <f>(I60-I61)</f>
        <v>-13.020156540647257</v>
      </c>
      <c r="J63" s="74">
        <f t="shared" ref="J63:P63" si="12">(J60-J61)</f>
        <v>7.7809555929488212</v>
      </c>
      <c r="K63" s="74">
        <f t="shared" si="12"/>
        <v>-13.119128361498213</v>
      </c>
      <c r="L63" s="74">
        <f t="shared" si="12"/>
        <v>4.2090654610033198</v>
      </c>
      <c r="M63" s="74">
        <f t="shared" si="12"/>
        <v>-3.9752258186661251</v>
      </c>
      <c r="N63" s="74">
        <f t="shared" si="12"/>
        <v>13.768752314558022</v>
      </c>
      <c r="O63" s="74">
        <f t="shared" si="12"/>
        <v>8.7027777120030549</v>
      </c>
      <c r="P63" s="74">
        <f t="shared" si="12"/>
        <v>-3.154177930342172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Sedgemoor</v>
      </c>
      <c r="G68" s="88"/>
      <c r="H68" s="89"/>
      <c r="I68" s="76">
        <f>VLOOKUP($F68,'WORKLESS HOUSEHOLDS'!$DW$4:$EC$397,7,FALSE)</f>
        <v>11.128119773981101</v>
      </c>
      <c r="J68" s="77">
        <f>VLOOKUP($F68,'WORKLESS HOUSEHOLDS'!$DN$4:$DT$397,7,FALSE)</f>
        <v>22.256833318294305</v>
      </c>
      <c r="K68" s="77">
        <f>VLOOKUP($F68,'WORKLESS HOUSEHOLDS'!$DE$4:$DK$397,7,FALSE)</f>
        <v>19.24015814109617</v>
      </c>
      <c r="L68" s="77">
        <f>VLOOKUP($F68,'WORKLESS HOUSEHOLDS'!$CV$4:$DB$397,7,FALSE)</f>
        <v>20.116456480797197</v>
      </c>
      <c r="M68" s="77">
        <f>VLOOKUP($F68,'WORKLESS HOUSEHOLDS'!$CM$4:$CS$397,7,FALSE)</f>
        <v>19.969092252906002</v>
      </c>
      <c r="N68" s="77">
        <f>VLOOKUP($F68,'WORKLESS HOUSEHOLDS'!$CD$4:$CJ$397,7,FALSE)</f>
        <v>8.6775968072484098</v>
      </c>
      <c r="O68" s="77">
        <f>VLOOKUP($F68,'WORKLESS HOUSEHOLDS'!$BU$4:$CA$397,7,FALSE)</f>
        <v>10.302336234539625</v>
      </c>
      <c r="P68" s="77">
        <f>VLOOKUP($F68,'WORKLESS HOUSEHOLDS'!$BL$4:$BR$397,7,FALSE)</f>
        <v>14.515542628612979</v>
      </c>
      <c r="Q68" s="77">
        <f>VLOOKUP($F68,'WORKLESS HOUSEHOLDS'!$BC$4:$BI$397,7,FALSE)</f>
        <v>9.9299809038828784</v>
      </c>
      <c r="R68" s="77">
        <f>VLOOKUP($F68,'WORKLESS HOUSEHOLDS'!$AT$4:$AZ$397,7,FALSE)</f>
        <v>20.932736911862161</v>
      </c>
      <c r="S68" s="77">
        <f>VLOOKUP($F68,'WORKLESS HOUSEHOLDS'!$AK$4:$AQ$397,7,FALSE)</f>
        <v>19.587179588764311</v>
      </c>
      <c r="T68" s="77">
        <f>VLOOKUP($F68,'WORKLESS HOUSEHOLDS'!$AB$4:$AH$397,7,FALSE)</f>
        <v>11.179438662882371</v>
      </c>
      <c r="U68" s="77">
        <f>VLOOKUP($F68,'WORKLESS HOUSEHOLDS'!$S$4:$Y$397,7,FALSE)</f>
        <v>10.370532777899584</v>
      </c>
      <c r="V68" s="77">
        <f>VLOOKUP($F68,'WORKLESS HOUSEHOLDS'!$J$4:$P$397,7,FALSE)</f>
        <v>21.116571116571116</v>
      </c>
      <c r="W68" s="77">
        <f>VLOOKUP($F68,'WORKLESS HOUSEHOLDS'!$B$4:$H$397,7,FALSE)</f>
        <v>12.760785167446754</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Sedgemoor to Rural as a Region</v>
      </c>
      <c r="G71" s="122"/>
      <c r="H71" s="123"/>
      <c r="I71" s="74">
        <f>(I68-I69)</f>
        <v>1.1161739113944105</v>
      </c>
      <c r="J71" s="74">
        <f t="shared" ref="J71:W71" si="14">(J68-J69)</f>
        <v>11.345678480819281</v>
      </c>
      <c r="K71" s="74">
        <f t="shared" si="14"/>
        <v>8.9469124119403265</v>
      </c>
      <c r="L71" s="74">
        <f t="shared" si="14"/>
        <v>9.1504498194674646</v>
      </c>
      <c r="M71" s="74">
        <f t="shared" si="14"/>
        <v>8.2753130717175285</v>
      </c>
      <c r="N71" s="74">
        <f t="shared" si="14"/>
        <v>-3.2235028720069714</v>
      </c>
      <c r="O71" s="74">
        <f t="shared" si="14"/>
        <v>-0.73291701320288638</v>
      </c>
      <c r="P71" s="74">
        <f t="shared" si="14"/>
        <v>4.8240447428451407</v>
      </c>
      <c r="Q71" s="74">
        <f t="shared" si="14"/>
        <v>-0.87519735651553354</v>
      </c>
      <c r="R71" s="74">
        <f t="shared" si="14"/>
        <v>10.226640588132607</v>
      </c>
      <c r="S71" s="74">
        <f t="shared" si="14"/>
        <v>9.4344347606154297</v>
      </c>
      <c r="T71" s="74">
        <f t="shared" si="14"/>
        <v>1.27577046824962</v>
      </c>
      <c r="U71" s="74">
        <f t="shared" si="14"/>
        <v>-0.39151738677989201</v>
      </c>
      <c r="V71" s="74">
        <f t="shared" si="14"/>
        <v>11.177702640031468</v>
      </c>
      <c r="W71" s="74">
        <f t="shared" si="14"/>
        <v>2.4080837442625604</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Sedgemoor</v>
      </c>
      <c r="G76" s="88"/>
      <c r="H76" s="89"/>
      <c r="I76" s="76">
        <f>VLOOKUP($F76,'SKILLED EMPLOYMENT'!$A$1506:$BW$1841,6,FALSE)</f>
        <v>48.3</v>
      </c>
      <c r="J76" s="77">
        <f>VLOOKUP($F76,'SKILLED EMPLOYMENT'!$A$1506:$BW$1841,10,FALSE)</f>
        <v>48.9</v>
      </c>
      <c r="K76" s="77">
        <f>VLOOKUP($F76,'SKILLED EMPLOYMENT'!$A$1506:$BW$1841,14,FALSE)</f>
        <v>42.6</v>
      </c>
      <c r="L76" s="77">
        <f>VLOOKUP($F76,'SKILLED EMPLOYMENT'!$A$1506:$BW$1841,18,FALSE)</f>
        <v>50.800000000000004</v>
      </c>
      <c r="M76" s="77">
        <f>VLOOKUP($F76,'SKILLED EMPLOYMENT'!$A$1506:$BW$1841,22,FALSE)</f>
        <v>47.8</v>
      </c>
      <c r="N76" s="77">
        <f>VLOOKUP($F76,'SKILLED EMPLOYMENT'!$A$1506:$BW$1841,26,FALSE)</f>
        <v>47.900000000000006</v>
      </c>
      <c r="O76" s="77">
        <f>VLOOKUP($F76,'SKILLED EMPLOYMENT'!$A$1506:$BW$1841,30,FALSE)</f>
        <v>54.2</v>
      </c>
      <c r="P76" s="77">
        <f>VLOOKUP($F76,'SKILLED EMPLOYMENT'!$A$1506:$BW$1841,34,FALSE)</f>
        <v>51.2</v>
      </c>
      <c r="Q76" s="77">
        <f>VLOOKUP($F76,'SKILLED EMPLOYMENT'!$A$1506:$BW$1841,38,FALSE)</f>
        <v>52.699999999999996</v>
      </c>
      <c r="R76" s="77">
        <f>VLOOKUP($F76,'SKILLED EMPLOYMENT'!$A$1506:$BW$1841,42,FALSE)</f>
        <v>47.8</v>
      </c>
      <c r="S76" s="77">
        <f>VLOOKUP($F76,'SKILLED EMPLOYMENT'!$A$1506:$BW$1841,46,FALSE)</f>
        <v>53.4</v>
      </c>
      <c r="T76" s="77">
        <f>VLOOKUP($F76,'SKILLED EMPLOYMENT'!$A$1506:$BW$1841,50,FALSE)</f>
        <v>53.2</v>
      </c>
      <c r="U76" s="77">
        <f>VLOOKUP($F76,'SKILLED EMPLOYMENT'!$A$1506:$BW$1841,54,FALSE)</f>
        <v>50.000000000000007</v>
      </c>
      <c r="V76" s="77">
        <f>VLOOKUP($F76,'SKILLED EMPLOYMENT'!$A$1506:$BW$1841,58,FALSE)</f>
        <v>46.1</v>
      </c>
      <c r="W76" s="77">
        <f>VLOOKUP($F76,'SKILLED EMPLOYMENT'!$A$1506:$BW$1841,62,FALSE)</f>
        <v>52</v>
      </c>
      <c r="X76" s="77">
        <f>VLOOKUP($F76,'SKILLED EMPLOYMENT'!$A$1506:$BW$1841,66,FALSE)</f>
        <v>48.7</v>
      </c>
      <c r="Y76" s="77">
        <f>VLOOKUP($F76,'SKILLED EMPLOYMENT'!$A$1506:$BW$1841,70,FALSE)</f>
        <v>57.5</v>
      </c>
      <c r="Z76" s="77">
        <f>VLOOKUP($F76,'SKILLED EMPLOYMENT'!$A$1506:$BW$1841,74,FALSE)</f>
        <v>42.7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Sedgemoor to Rural as a Region</v>
      </c>
      <c r="G79" s="122"/>
      <c r="H79" s="123"/>
      <c r="I79" s="74">
        <f>(I76-I77)</f>
        <v>-4.4000000000000057</v>
      </c>
      <c r="J79" s="74">
        <f t="shared" ref="J79:Z79" si="17">(J76-J77)</f>
        <v>-4</v>
      </c>
      <c r="K79" s="74">
        <f t="shared" si="17"/>
        <v>-10.899999999999999</v>
      </c>
      <c r="L79" s="74">
        <f t="shared" si="17"/>
        <v>-3.1999999999999957</v>
      </c>
      <c r="M79" s="74">
        <f t="shared" si="17"/>
        <v>-6.3000000000000043</v>
      </c>
      <c r="N79" s="74">
        <f t="shared" si="17"/>
        <v>-6.4999999999999929</v>
      </c>
      <c r="O79" s="74">
        <f t="shared" si="17"/>
        <v>-1.1999999999999957</v>
      </c>
      <c r="P79" s="74">
        <f t="shared" si="17"/>
        <v>-4.3999999999999986</v>
      </c>
      <c r="Q79" s="74">
        <f t="shared" si="17"/>
        <v>-2.7000000000000028</v>
      </c>
      <c r="R79" s="74">
        <f t="shared" si="17"/>
        <v>-8.4000000000000057</v>
      </c>
      <c r="S79" s="74">
        <f t="shared" si="17"/>
        <v>-2.8000000000000043</v>
      </c>
      <c r="T79" s="74">
        <f t="shared" si="17"/>
        <v>-3.5999999999999943</v>
      </c>
      <c r="U79" s="74">
        <f t="shared" si="17"/>
        <v>-6.5999999999999943</v>
      </c>
      <c r="V79" s="74">
        <f t="shared" si="17"/>
        <v>-11</v>
      </c>
      <c r="W79" s="74">
        <f t="shared" si="17"/>
        <v>-5.7999999999999972</v>
      </c>
      <c r="X79" s="74">
        <f t="shared" si="17"/>
        <v>-10.099999999999994</v>
      </c>
      <c r="Y79" s="74">
        <f t="shared" si="17"/>
        <v>-1.2000000000000028</v>
      </c>
      <c r="Z79" s="74">
        <f t="shared" si="17"/>
        <v>-15.699999999999996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agIhDXZ9nj+FYOTWuw/+CeyFz0D6yg/najZ/ctLgUE4onxcEA+E3SNsNGwP+umPzyUaKOxxp8BeAMct1JG9D7Q==" saltValue="4JKcp/7ApQi3D1PjJ1IhY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2022-08-02T13:16:12Z</dcterms:modified>
</cp:coreProperties>
</file>