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B3B34ACB-16F3-4D46-8703-BB63F91ED8AB}" xr6:coauthVersionLast="47" xr6:coauthVersionMax="47" xr10:uidLastSave="{DE4FB63B-F3B3-4527-A883-DD67D7FBC52E}"/>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<sst xmlns="http://schemas.openxmlformats.org/spreadsheetml/2006/main" count="32859" uniqueCount="1676">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</sst>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28.58</c:v>
                </c:pt>
                <c:pt idx="1">
                  <c:v>28.64</c:v>
                </c:pt>
                <c:pt idx="2">
                  <c:v>29.24</c:v>
                </c:pt>
                <c:pt idx="3">
                  <c:v>29.86</c:v>
                </c:pt>
                <c:pt idx="4">
                  <c:v>30.15</c:v>
                </c:pt>
                <c:pt idx="5">
                  <c:v>30.09</c:v>
                </c:pt>
                <c:pt idx="6">
                  <c:v>30.76</c:v>
                </c:pt>
                <c:pt idx="7">
                  <c:v>31.97</c:v>
                </c:pt>
                <c:pt idx="8">
                  <c:v>33.159999999999997</c:v>
                </c:pt>
                <c:pt idx="9">
                  <c:v>33.06</c:v>
                </c:pt>
                <c:pt idx="10">
                  <c:v>32.700000000000003</c:v>
                </c:pt>
                <c:pt idx="11">
                  <c:v>32.75</c:v>
                </c:pt>
                <c:pt idx="12">
                  <c:v>33.840000000000003</c:v>
                </c:pt>
                <c:pt idx="13">
                  <c:v>34.71</c:v>
                </c:pt>
                <c:pt idx="14">
                  <c:v>35.159999999999997</c:v>
                </c:pt>
                <c:pt idx="15">
                  <c:v>35.06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592.4</c:v>
                </c:pt>
                <c:pt idx="1">
                  <c:v>597.9</c:v>
                </c:pt>
                <c:pt idx="2">
                  <c:v>600.4</c:v>
                </c:pt>
                <c:pt idx="3">
                  <c:v>573.20000000000005</c:v>
                </c:pt>
                <c:pt idx="4">
                  <c:v>606.9</c:v>
                </c:pt>
                <c:pt idx="5">
                  <c:v>599.1</c:v>
                </c:pt>
                <c:pt idx="6">
                  <c:v>608</c:v>
                </c:pt>
                <c:pt idx="7">
                  <c:v>619.4</c:v>
                </c:pt>
                <c:pt idx="8">
                  <c:v>632.5</c:v>
                </c:pt>
                <c:pt idx="9">
                  <c:v>631.79999999999995</c:v>
                </c:pt>
                <c:pt idx="10">
                  <c:v>700.3</c:v>
                </c:pt>
                <c:pt idx="11">
                  <c:v>714.9</c:v>
                </c:pt>
                <c:pt idx="12">
                  <c:v>669.1</c:v>
                </c:pt>
                <c:pt idx="13">
                  <c:v>722.5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83.3</c:v>
                </c:pt>
                <c:pt idx="1">
                  <c:v>83</c:v>
                </c:pt>
                <c:pt idx="2">
                  <c:v>80.099999999999994</c:v>
                </c:pt>
                <c:pt idx="3">
                  <c:v>79.599999999999994</c:v>
                </c:pt>
                <c:pt idx="4">
                  <c:v>80.400000000000006</c:v>
                </c:pt>
                <c:pt idx="5">
                  <c:v>80.099999999999994</c:v>
                </c:pt>
                <c:pt idx="6">
                  <c:v>77.8</c:v>
                </c:pt>
                <c:pt idx="7">
                  <c:v>82.7</c:v>
                </c:pt>
                <c:pt idx="8">
                  <c:v>79.3</c:v>
                </c:pt>
                <c:pt idx="9">
                  <c:v>76.400000000000006</c:v>
                </c:pt>
                <c:pt idx="10">
                  <c:v>79.5</c:v>
                </c:pt>
                <c:pt idx="11">
                  <c:v>82.8</c:v>
                </c:pt>
                <c:pt idx="12">
                  <c:v>82.8</c:v>
                </c:pt>
                <c:pt idx="13">
                  <c:v>84.1</c:v>
                </c:pt>
                <c:pt idx="14">
                  <c:v>85.1</c:v>
                </c:pt>
                <c:pt idx="15">
                  <c:v>82.4</c:v>
                </c:pt>
                <c:pt idx="16">
                  <c:v>76.599999999999994</c:v>
                </c:pt>
                <c:pt idx="17">
                  <c:v>81.2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18221</c:v>
                </c:pt>
                <c:pt idx="1">
                  <c:v>19532</c:v>
                </c:pt>
                <c:pt idx="2">
                  <c:v>20184</c:v>
                </c:pt>
                <c:pt idx="3">
                  <c:v>20957</c:v>
                </c:pt>
                <c:pt idx="4">
                  <c:v>21390</c:v>
                </c:pt>
                <c:pt idx="5">
                  <c:v>21072</c:v>
                </c:pt>
                <c:pt idx="6">
                  <c:v>21155</c:v>
                </c:pt>
                <c:pt idx="7">
                  <c:v>21310</c:v>
                </c:pt>
                <c:pt idx="8">
                  <c:v>22019</c:v>
                </c:pt>
                <c:pt idx="9">
                  <c:v>23025</c:v>
                </c:pt>
                <c:pt idx="10">
                  <c:v>24099</c:v>
                </c:pt>
                <c:pt idx="11">
                  <c:v>25520</c:v>
                </c:pt>
                <c:pt idx="12">
                  <c:v>26035</c:v>
                </c:pt>
                <c:pt idx="13">
                  <c:v>26279</c:v>
                </c:pt>
                <c:pt idx="14">
                  <c:v>26900</c:v>
                </c:pt>
                <c:pt idx="15">
                  <c:v>27610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12.3</c:v>
                </c:pt>
                <c:pt idx="1">
                  <c:v>12.2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14.5</c:v>
                </c:pt>
                <c:pt idx="1">
                  <c:v>14.1</c:v>
                </c:pt>
                <c:pt idx="2">
                  <c:v>18.100000000000001</c:v>
                </c:pt>
                <c:pt idx="3">
                  <c:v>17.600000000000001</c:v>
                </c:pt>
                <c:pt idx="4">
                  <c:v>16.600000000000001</c:v>
                </c:pt>
                <c:pt idx="5">
                  <c:v>15.6</c:v>
                </c:pt>
                <c:pt idx="6">
                  <c:v>18.899999999999999</c:v>
                </c:pt>
                <c:pt idx="7">
                  <c:v>13.4</c:v>
                </c:pt>
                <c:pt idx="8">
                  <c:v>16.100000000000001</c:v>
                </c:pt>
                <c:pt idx="9">
                  <c:v>19.899999999999999</c:v>
                </c:pt>
                <c:pt idx="10">
                  <c:v>18.2</c:v>
                </c:pt>
                <c:pt idx="11">
                  <c:v>14.3</c:v>
                </c:pt>
                <c:pt idx="12">
                  <c:v>15.8</c:v>
                </c:pt>
                <c:pt idx="13">
                  <c:v>14.5</c:v>
                </c:pt>
                <c:pt idx="14">
                  <c:v>14.5</c:v>
                </c:pt>
                <c:pt idx="15">
                  <c:v>15.5</c:v>
                </c:pt>
                <c:pt idx="16">
                  <c:v>21</c:v>
                </c:pt>
                <c:pt idx="17">
                  <c:v>15.1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12</c:v>
                </c:pt>
                <c:pt idx="1">
                  <c:v>27.500000000000007</c:v>
                </c:pt>
                <c:pt idx="2">
                  <c:v>28.899999999999991</c:v>
                </c:pt>
                <c:pt idx="3">
                  <c:v>29.200000000000003</c:v>
                </c:pt>
                <c:pt idx="4">
                  <c:v>9</c:v>
                </c:pt>
                <c:pt idx="5">
                  <c:v>21.799999999999997</c:v>
                </c:pt>
                <c:pt idx="6">
                  <c:v>8.7000000000000028</c:v>
                </c:pt>
                <c:pt idx="7">
                  <c:v>11.5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2.5934604438935733</c:v>
                </c:pt>
                <c:pt idx="2">
                  <c:v>5.1745432312780686</c:v>
                </c:pt>
                <c:pt idx="3">
                  <c:v>6.424790563224839</c:v>
                </c:pt>
                <c:pt idx="4">
                  <c:v>4.331324154948164</c:v>
                </c:pt>
                <c:pt idx="5">
                  <c:v>4.0605992340617254</c:v>
                </c:pt>
                <c:pt idx="6">
                  <c:v>6.8121873578899494</c:v>
                </c:pt>
                <c:pt idx="7">
                  <c:v>9.5183443782162822</c:v>
                </c:pt>
                <c:pt idx="8">
                  <c:v>7.0998246015404556</c:v>
                </c:pt>
                <c:pt idx="9">
                  <c:v>5.9999364413512568</c:v>
                </c:pt>
                <c:pt idx="10">
                  <c:v>6.1763907734056991</c:v>
                </c:pt>
                <c:pt idx="11">
                  <c:v>7.0828524651761997</c:v>
                </c:pt>
                <c:pt idx="12">
                  <c:v>4.3469934890846416</c:v>
                </c:pt>
                <c:pt idx="13">
                  <c:v>0</c:v>
                </c:pt>
                <c:pt idx="14">
                  <c:v>5.3191123344228455</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64</c:v>
                </c:pt>
                <c:pt idx="1">
                  <c:v>64.8</c:v>
                </c:pt>
                <c:pt idx="2">
                  <c:v>60.8</c:v>
                </c:pt>
                <c:pt idx="3">
                  <c:v>62.7</c:v>
                </c:pt>
                <c:pt idx="4">
                  <c:v>65.499999999999986</c:v>
                </c:pt>
                <c:pt idx="5">
                  <c:v>63.400000000000006</c:v>
                </c:pt>
                <c:pt idx="6">
                  <c:v>64.5</c:v>
                </c:pt>
                <c:pt idx="7">
                  <c:v>60.2</c:v>
                </c:pt>
                <c:pt idx="8">
                  <c:v>64.5</c:v>
                </c:pt>
                <c:pt idx="9">
                  <c:v>67.400000000000006</c:v>
                </c:pt>
                <c:pt idx="10">
                  <c:v>65.3</c:v>
                </c:pt>
                <c:pt idx="11">
                  <c:v>63.6</c:v>
                </c:pt>
                <c:pt idx="12">
                  <c:v>66.099999999999994</c:v>
                </c:pt>
                <c:pt idx="13">
                  <c:v>68.400000000000006</c:v>
                </c:pt>
                <c:pt idx="14">
                  <c:v>68.7</c:v>
                </c:pt>
                <c:pt idx="15">
                  <c:v>69.5</c:v>
                </c:pt>
                <c:pt idx="16">
                  <c:v>70.7</c:v>
                </c:pt>
                <c:pt idx="17">
                  <c:v>70.2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Cambridgeshire has consistently been greater than that of 'Rural as a Region' and England between 2004 and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South Cambridgeshire was consistently greater than both England and 'Rural as a Region' between 2004 and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South Cambridgeshire in both 2017 and 2018 was significantly lower than that for England or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Cambridgeshire's economic inactivity rate has fluctuated a little in the period 2004 to 2021 but it has been consistently below that of both 'Rural as a Region' and England.</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From 2014 to 2021 the gap for South Cambridgeshire has either been in line with or significantly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Cambridgeshire has been consistently lower than both the England and rural average positions in the period 2006 to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Cambridgeshire has consistently had a higher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579120</xdr:colOff>
      <xdr:row>12</xdr:row>
      <xdr:rowOff>533400</xdr:rowOff>
    </xdr:from>
    <xdr:to>
      <xdr:col>1</xdr:col>
      <xdr:colOff>2560320</xdr:colOff>
      <xdr:row>14</xdr:row>
      <xdr:rowOff>297180</xdr:rowOff>
    </xdr:to>
    <xdr:sp macro="" textlink="">
      <xdr:nvSpPr>
        <xdr:cNvPr id="20" name="TextBox 19">
          <a:extLst>
            <a:ext uri="{FF2B5EF4-FFF2-40B4-BE49-F238E27FC236}">
              <a16:creationId xmlns:a16="http://schemas.microsoft.com/office/drawing/2014/main" id="{BFC4B87F-CDDF-4D2B-9D7E-A0B53841B20C}"/>
            </a:ext>
          </a:extLst>
        </xdr:cNvPr>
        <xdr:cNvSpPr txBox="1"/>
      </xdr:nvSpPr>
      <xdr:spPr>
        <a:xfrm>
          <a:off x="579120" y="3520440"/>
          <a:ext cx="6682740" cy="10591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Cambridgeshire was over 20% greater than 'Rural as a Region' in 2004 and was greater also than the England situation, however a slower rate of overall increase to 2019 saw it drop below the England situation and come within 15% of the rural situation.</a:t>
          </a:r>
          <a:endParaRPr lang="en-GB" sz="1100">
            <a:latin typeface="Avenir Next LT Pro" panose="020B0504020202020204" pitchFamily="34" charset="0"/>
          </a:endParaRPr>
        </a:p>
      </xdr:txBody>
    </xdr:sp>
    <xdr:clientData/>
  </xdr:twoCellAnchor>
  <xdr:twoCellAnchor>
    <xdr:from>
      <xdr:col>0</xdr:col>
      <xdr:colOff>601980</xdr:colOff>
      <xdr:row>20</xdr:row>
      <xdr:rowOff>617220</xdr:rowOff>
    </xdr:from>
    <xdr:to>
      <xdr:col>1</xdr:col>
      <xdr:colOff>2583180</xdr:colOff>
      <xdr:row>22</xdr:row>
      <xdr:rowOff>144780</xdr:rowOff>
    </xdr:to>
    <xdr:sp macro="" textlink="">
      <xdr:nvSpPr>
        <xdr:cNvPr id="21" name="TextBox 20">
          <a:extLst>
            <a:ext uri="{FF2B5EF4-FFF2-40B4-BE49-F238E27FC236}">
              <a16:creationId xmlns:a16="http://schemas.microsoft.com/office/drawing/2014/main" id="{BCE6E098-5F2C-416D-BFB7-0948DE677841}"/>
            </a:ext>
          </a:extLst>
        </xdr:cNvPr>
        <xdr:cNvSpPr txBox="1"/>
      </xdr:nvSpPr>
      <xdr:spPr>
        <a:xfrm>
          <a:off x="60198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Cambridgeshire has consistently been greater than both that of England and also 'Rural as a Region' between 2008 and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347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Cambridgeshire</v>
      </c>
      <c r="G12" s="88" t="str">
        <f>IFERROR(VLOOKUP(F12,GVA!B244:B552,1,FALSE),VLOOKUP(F12,GVA!B6:C230,2,FALSE))</f>
        <v>South Cambridgeshire</v>
      </c>
      <c r="H12" s="89" t="str">
        <f>IF(F12=G12,"",G12)</f>
        <v/>
      </c>
      <c r="I12" s="76">
        <f>IFERROR(VLOOKUP($F12,GVA!$B$7:$S$230,GVA!D$3,FALSE),VLOOKUP($F12,GVA!$B$244:$T$554,GVA!E$3,FALSE))</f>
        <v>28.58</v>
      </c>
      <c r="J12" s="77">
        <f>IFERROR(VLOOKUP($F12,GVA!$B$7:$S$230,GVA!E$3,FALSE),VLOOKUP($F12,GVA!$B$244:$T$554,GVA!F$3,FALSE))</f>
        <v>28.64</v>
      </c>
      <c r="K12" s="77">
        <f>IFERROR(VLOOKUP($F12,GVA!$B$7:$S$230,GVA!F$3,FALSE),VLOOKUP($F12,GVA!$B$244:$T$554,GVA!G$3,FALSE))</f>
        <v>29.24</v>
      </c>
      <c r="L12" s="77">
        <f>IFERROR(VLOOKUP($F12,GVA!$B$7:$S$230,GVA!G$3,FALSE),VLOOKUP($F12,GVA!$B$244:$T$554,GVA!H$3,FALSE))</f>
        <v>29.86</v>
      </c>
      <c r="M12" s="77">
        <f>IFERROR(VLOOKUP($F12,GVA!$B$7:$S$230,GVA!H$3,FALSE),VLOOKUP($F12,GVA!$B$244:$T$554,GVA!I$3,FALSE))</f>
        <v>30.15</v>
      </c>
      <c r="N12" s="77">
        <f>IFERROR(VLOOKUP($F12,GVA!$B$7:$S$230,GVA!I$3,FALSE),VLOOKUP($F12,GVA!$B$244:$T$554,GVA!J$3,FALSE))</f>
        <v>30.09</v>
      </c>
      <c r="O12" s="77">
        <f>IFERROR(VLOOKUP($F12,GVA!$B$7:$S$230,GVA!J$3,FALSE),VLOOKUP($F12,GVA!$B$244:$T$554,GVA!K$3,FALSE))</f>
        <v>30.76</v>
      </c>
      <c r="P12" s="77">
        <f>IFERROR(VLOOKUP($F12,GVA!$B$7:$S$230,GVA!K$3,FALSE),VLOOKUP($F12,GVA!$B$244:$T$554,GVA!L$3,FALSE))</f>
        <v>31.97</v>
      </c>
      <c r="Q12" s="77">
        <f>IFERROR(VLOOKUP($F12,GVA!$B$7:$S$230,GVA!L$3,FALSE),VLOOKUP($F12,GVA!$B$244:$T$554,GVA!M$3,FALSE))</f>
        <v>33.159999999999997</v>
      </c>
      <c r="R12" s="77">
        <f>IFERROR(VLOOKUP($F12,GVA!$B$7:$S$230,GVA!M$3,FALSE),VLOOKUP($F12,GVA!$B$244:$T$554,GVA!N$3,FALSE))</f>
        <v>33.06</v>
      </c>
      <c r="S12" s="77">
        <f>IFERROR(VLOOKUP($F12,GVA!$B$7:$S$230,GVA!N$3,FALSE),VLOOKUP($F12,GVA!$B$244:$T$554,GVA!O$3,FALSE))</f>
        <v>32.700000000000003</v>
      </c>
      <c r="T12" s="77">
        <f>IFERROR(VLOOKUP($F12,GVA!$B$7:$S$230,GVA!O$3,FALSE),VLOOKUP($F12,GVA!$B$244:$T$554,GVA!P$3,FALSE))</f>
        <v>32.75</v>
      </c>
      <c r="U12" s="77">
        <f>IFERROR(VLOOKUP($F12,GVA!$B$7:$S$230,GVA!P$3,FALSE),VLOOKUP($F12,GVA!$B$244:$T$554,GVA!Q$3,FALSE))</f>
        <v>33.840000000000003</v>
      </c>
      <c r="V12" s="77">
        <f>IFERROR(VLOOKUP($F12,GVA!$B$7:$S$230,GVA!Q$3,FALSE),VLOOKUP($F12,GVA!$B$244:$T$554,GVA!R$3,FALSE))</f>
        <v>34.71</v>
      </c>
      <c r="W12" s="77">
        <f>IFERROR(VLOOKUP($F12,GVA!$B$7:$S$230,GVA!R$3,FALSE),VLOOKUP($F12,GVA!$B$244:$T$554,GVA!S$3,FALSE))</f>
        <v>35.159999999999997</v>
      </c>
      <c r="X12" s="77">
        <f>IFERROR(VLOOKUP($F12,GVA!$B$7:$S$230,GVA!S$3,FALSE),VLOOKUP($F12,GVA!$B$244:$T$554,GVA!T$3,FALSE))</f>
        <v>35.06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South Cambridgeshire to Rural as a Region</v>
      </c>
      <c r="G15" s="122"/>
      <c r="H15" s="123"/>
      <c r="I15" s="74">
        <f>100*((I12-I13)/I13)</f>
        <v>21.409751336371087</v>
      </c>
      <c r="J15" s="74">
        <f t="shared" ref="J15:X15" si="0">100*((J12-J13)/J13)</f>
        <v>22.003367344868856</v>
      </c>
      <c r="K15" s="74">
        <f t="shared" si="0"/>
        <v>20.309767674244242</v>
      </c>
      <c r="L15" s="74">
        <f t="shared" si="0"/>
        <v>20.21625352274685</v>
      </c>
      <c r="M15" s="74">
        <f t="shared" si="0"/>
        <v>19.336735415105821</v>
      </c>
      <c r="N15" s="74">
        <f t="shared" si="0"/>
        <v>18.126288141850992</v>
      </c>
      <c r="O15" s="74">
        <f t="shared" si="0"/>
        <v>19.27048472790894</v>
      </c>
      <c r="P15" s="74">
        <f t="shared" si="0"/>
        <v>22.141112581697129</v>
      </c>
      <c r="Q15" s="74">
        <f t="shared" si="0"/>
        <v>24.144939162989676</v>
      </c>
      <c r="R15" s="74">
        <f t="shared" si="0"/>
        <v>21.66073047958254</v>
      </c>
      <c r="S15" s="74">
        <f t="shared" si="0"/>
        <v>18.372571073963435</v>
      </c>
      <c r="T15" s="74">
        <f t="shared" si="0"/>
        <v>16.348902911471654</v>
      </c>
      <c r="U15" s="74">
        <f t="shared" si="0"/>
        <v>17.349141934764788</v>
      </c>
      <c r="V15" s="74">
        <f t="shared" si="0"/>
        <v>17.181038120692097</v>
      </c>
      <c r="W15" s="74">
        <f t="shared" si="0"/>
        <v>16.291358394134782</v>
      </c>
      <c r="X15" s="74">
        <f t="shared" si="0"/>
        <v>14.757765040076986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Cambridgeshire</v>
      </c>
      <c r="G20" s="88"/>
      <c r="H20" s="89"/>
      <c r="I20" s="80">
        <f>IF(VLOOKUP($F20,PAY!$A$11:$AE$349,4,FALSE)="-",#N/A,VLOOKUP($F20,PAY!$A$11:$AE$349,4,FALSE))</f>
        <v>592.4</v>
      </c>
      <c r="J20" s="80">
        <f>IF(VLOOKUP($F20,PAY!$A$11:$AE$349,6,FALSE)="-",#N/A,VLOOKUP($F20,PAY!$A$11:$AE$349,6,FALSE))</f>
        <v>597.9</v>
      </c>
      <c r="K20" s="80">
        <f>IF(VLOOKUP($F20,PAY!$A$11:$AE$349,8,FALSE)="-",#N/A,VLOOKUP($F20,PAY!$A$11:$AE$349,8,FALSE))</f>
        <v>600.4</v>
      </c>
      <c r="L20" s="80">
        <f>IF(VLOOKUP($F20,PAY!$A$11:$AE$349,10,FALSE)="-",#N/A,VLOOKUP($F20,PAY!$A$11:$AE$349,10,FALSE))</f>
        <v>573.20000000000005</v>
      </c>
      <c r="M20" s="80">
        <f>IF(VLOOKUP($F20,PAY!$A$11:$AE$349,12,FALSE)="-",#N/A,VLOOKUP($F20,PAY!$A$11:$AE$349,12,FALSE))</f>
        <v>606.9</v>
      </c>
      <c r="N20" s="80">
        <f>IF(VLOOKUP($F20,PAY!$A$11:$AE$349,14,FALSE)="-",#N/A,VLOOKUP($F20,PAY!$A$11:$AE$349,14,FALSE))</f>
        <v>599.1</v>
      </c>
      <c r="O20" s="80">
        <f>IF(VLOOKUP($F20,PAY!$A$11:$AE$349,16,FALSE)="-",#N/A,VLOOKUP($F20,PAY!$A$11:$AE$349,16,FALSE))</f>
        <v>608</v>
      </c>
      <c r="P20" s="80">
        <f>IF(VLOOKUP($F20,PAY!$A$11:$AE$349,18,FALSE)="-",#N/A,VLOOKUP($F20,PAY!$A$11:$AE$349,18,FALSE))</f>
        <v>619.4</v>
      </c>
      <c r="Q20" s="80">
        <f>IF(VLOOKUP($F20,PAY!$A$11:$AE$349,20,FALSE)="-",#N/A,VLOOKUP($F20,PAY!$A$11:$AE$349,20,FALSE))</f>
        <v>632.5</v>
      </c>
      <c r="R20" s="80">
        <f>IF(VLOOKUP($F20,PAY!$A$11:$AE$349,22,FALSE)="-",#N/A,VLOOKUP($F20,PAY!$A$11:$AE$349,22,FALSE))</f>
        <v>631.79999999999995</v>
      </c>
      <c r="S20" s="80">
        <f>IF(VLOOKUP($F20,PAY!$A$11:$AE$349,24,FALSE)="-",#N/A,VLOOKUP($F20,PAY!$A$11:$AE$349,24,FALSE))</f>
        <v>700.3</v>
      </c>
      <c r="T20" s="80">
        <f>IF(VLOOKUP($F20,PAY!$A$11:$AE$349,26,FALSE)="-",#N/A,VLOOKUP($F20,PAY!$A$11:$AE$349,26,FALSE))</f>
        <v>714.9</v>
      </c>
      <c r="U20" s="80">
        <f>IF(VLOOKUP($F20,PAY!$A$11:$AE$349,28,FALSE)="-",#N/A,VLOOKUP($F20,PAY!$A$11:$AE$349,28,FALSE))</f>
        <v>669.1</v>
      </c>
      <c r="V20" s="80">
        <f>IF(VLOOKUP($F20,PAY!$A$11:$AE$349,30,FALSE)="-",#N/A,VLOOKUP($F20,PAY!$A$11:$AE$349,30,FALSE))</f>
        <v>722.5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South Cambridgeshire to Rural as a Region</v>
      </c>
      <c r="G23" s="122"/>
      <c r="H23" s="123"/>
      <c r="I23" s="74">
        <f>100*((I20-I21)/I21)</f>
        <v>36.815332803218112</v>
      </c>
      <c r="J23" s="74">
        <f t="shared" ref="J23:V23" si="2">100*((J20-J21)/J21)</f>
        <v>36.842707558505452</v>
      </c>
      <c r="K23" s="74">
        <f t="shared" si="2"/>
        <v>33.984164244411822</v>
      </c>
      <c r="L23" s="74">
        <f t="shared" si="2"/>
        <v>27.193159857983947</v>
      </c>
      <c r="M23" s="74">
        <f t="shared" si="2"/>
        <v>33.313406109408774</v>
      </c>
      <c r="N23" s="74">
        <f t="shared" si="2"/>
        <v>29.347154733729436</v>
      </c>
      <c r="O23" s="74">
        <f t="shared" si="2"/>
        <v>29.141191716809971</v>
      </c>
      <c r="P23" s="74">
        <f t="shared" si="2"/>
        <v>30.449016152638293</v>
      </c>
      <c r="Q23" s="74">
        <f t="shared" si="2"/>
        <v>29.218161270885524</v>
      </c>
      <c r="R23" s="74">
        <f t="shared" si="2"/>
        <v>25.342976607526307</v>
      </c>
      <c r="S23" s="74">
        <f t="shared" si="2"/>
        <v>36.132413845420778</v>
      </c>
      <c r="T23" s="74">
        <f t="shared" si="2"/>
        <v>33.951957029446348</v>
      </c>
      <c r="U23" s="74">
        <f t="shared" si="2"/>
        <v>25.996097738049379</v>
      </c>
      <c r="V23" s="74">
        <f t="shared" si="2"/>
        <v>28.045121932991794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Cambridgeshire</v>
      </c>
      <c r="G28" s="88"/>
      <c r="H28" s="89"/>
      <c r="I28" s="76">
        <f>VLOOKUP($F28,EMPLOYMENT!$A$6:$BW$345,6,FALSE)</f>
        <v>83.3</v>
      </c>
      <c r="J28" s="77">
        <f>VLOOKUP($F28,EMPLOYMENT!$A$6:$BW$345,10,FALSE)</f>
        <v>83</v>
      </c>
      <c r="K28" s="77">
        <f>VLOOKUP($F28,EMPLOYMENT!$A$6:$BW$345,14,FALSE)</f>
        <v>80.099999999999994</v>
      </c>
      <c r="L28" s="77">
        <f>VLOOKUP($F28,EMPLOYMENT!$A$6:$BW$345,18,FALSE)</f>
        <v>79.599999999999994</v>
      </c>
      <c r="M28" s="77">
        <f>VLOOKUP($F28,EMPLOYMENT!$A$6:$BW$345,22,FALSE)</f>
        <v>80.400000000000006</v>
      </c>
      <c r="N28" s="77">
        <f>VLOOKUP($F28,EMPLOYMENT!$A$6:$BW$345,26,FALSE)</f>
        <v>80.099999999999994</v>
      </c>
      <c r="O28" s="77">
        <f>VLOOKUP($F28,EMPLOYMENT!$A$6:$BW$345,30,FALSE)</f>
        <v>77.8</v>
      </c>
      <c r="P28" s="77">
        <f>VLOOKUP($F28,EMPLOYMENT!$A$6:$BW$345,34,FALSE)</f>
        <v>82.7</v>
      </c>
      <c r="Q28" s="77">
        <f>VLOOKUP($F28,EMPLOYMENT!$A$6:$BW$345,38,FALSE)</f>
        <v>79.3</v>
      </c>
      <c r="R28" s="77">
        <f>VLOOKUP($F28,EMPLOYMENT!$A$6:$BW$345,42,FALSE)</f>
        <v>76.400000000000006</v>
      </c>
      <c r="S28" s="77">
        <f>VLOOKUP($F28,EMPLOYMENT!$A$6:$BW$345,46,FALSE)</f>
        <v>79.5</v>
      </c>
      <c r="T28" s="77">
        <f>VLOOKUP($F28,EMPLOYMENT!$A$6:$BW$345,50,FALSE)</f>
        <v>82.8</v>
      </c>
      <c r="U28" s="77">
        <f>VLOOKUP($F28,EMPLOYMENT!$A$6:$BW$345,54,FALSE)</f>
        <v>82.8</v>
      </c>
      <c r="V28" s="77">
        <f>VLOOKUP($F28,EMPLOYMENT!$A$6:$BW$345,58,FALSE)</f>
        <v>84.1</v>
      </c>
      <c r="W28" s="77">
        <f>VLOOKUP($F28,EMPLOYMENT!$A$6:$BW$345,62,FALSE)</f>
        <v>85.1</v>
      </c>
      <c r="X28" s="77">
        <f>VLOOKUP($F28,EMPLOYMENT!$A$6:$BW$345,66,FALSE)</f>
        <v>82.4</v>
      </c>
      <c r="Y28" s="77">
        <f>VLOOKUP($F28,EMPLOYMENT!$A$6:$BW$345,70,FALSE)</f>
        <v>76.599999999999994</v>
      </c>
      <c r="Z28" s="77">
        <f>VLOOKUP($F28,EMPLOYMENT!$A$6:$BW$345,74,FALSE)</f>
        <v>81.2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South Cambridgeshire to Rural as a Region</v>
      </c>
      <c r="G31" s="122"/>
      <c r="H31" s="123"/>
      <c r="I31" s="74">
        <f>(I28-I29)</f>
        <v>7.1886580805982589</v>
      </c>
      <c r="J31" s="74">
        <f t="shared" ref="J31:Z31" si="4">(J28-J29)</f>
        <v>6.6870245333170431</v>
      </c>
      <c r="K31" s="74">
        <f t="shared" si="4"/>
        <v>4.2268111005132312</v>
      </c>
      <c r="L31" s="74">
        <f t="shared" si="4"/>
        <v>3.9595316973721566</v>
      </c>
      <c r="M31" s="74">
        <f t="shared" si="4"/>
        <v>4.6644756266682634</v>
      </c>
      <c r="N31" s="74">
        <f t="shared" si="4"/>
        <v>5.5904601571268131</v>
      </c>
      <c r="O31" s="74">
        <f t="shared" si="4"/>
        <v>4.2528668610301281</v>
      </c>
      <c r="P31" s="74">
        <f t="shared" si="4"/>
        <v>8.9657045967223894</v>
      </c>
      <c r="Q31" s="74">
        <f t="shared" si="4"/>
        <v>5.2668425245374237</v>
      </c>
      <c r="R31" s="74">
        <f t="shared" si="4"/>
        <v>1.6555250700997988</v>
      </c>
      <c r="S31" s="74">
        <f t="shared" si="4"/>
        <v>3.3911396599243915</v>
      </c>
      <c r="T31" s="74">
        <f t="shared" si="4"/>
        <v>5.6094680243909778</v>
      </c>
      <c r="U31" s="74">
        <f t="shared" si="4"/>
        <v>5.8283675182919552</v>
      </c>
      <c r="V31" s="74">
        <f t="shared" si="4"/>
        <v>6.0672131147540966</v>
      </c>
      <c r="W31" s="74">
        <f t="shared" si="4"/>
        <v>7.0518431065858493</v>
      </c>
      <c r="X31" s="74">
        <f t="shared" si="4"/>
        <v>3.8087006210433003</v>
      </c>
      <c r="Y31" s="74">
        <f t="shared" si="4"/>
        <v>-0.41434629612921015</v>
      </c>
      <c r="Z31" s="74">
        <f t="shared" si="4"/>
        <v>5.0442419221209605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South Cambridgeshire</v>
      </c>
      <c r="G36" s="88" t="str">
        <f>IFERROR(VLOOKUP(F36,GDHI!B338:C574,2,FALSE),VLOOKUP(F36,GDHI!C3:C336,1,FALSE))</f>
        <v>South Cambridgeshire</v>
      </c>
      <c r="H36" s="89" t="str">
        <f>IF(F36=G36,"",G36)</f>
        <v/>
      </c>
      <c r="I36" s="83">
        <f>IFERROR(VLOOKUP($F36,GDHI!$B$338:$U$574,GDHI!G$578,FALSE),VLOOKUP($F36,GDHI!$C$3:$U$336,GDHI!F$578,FALSE))</f>
        <v>18221</v>
      </c>
      <c r="J36" s="84">
        <f>IFERROR(VLOOKUP($F36,GDHI!$B$338:$U$574,GDHI!H$578,FALSE),VLOOKUP($F36,GDHI!$C$3:$U$336,GDHI!G$578,FALSE))</f>
        <v>19532</v>
      </c>
      <c r="K36" s="84">
        <f>IFERROR(VLOOKUP($F36,GDHI!$B$338:$U$574,GDHI!I$578,FALSE),VLOOKUP($F36,GDHI!$C$3:$U$336,GDHI!H$578,FALSE))</f>
        <v>20184</v>
      </c>
      <c r="L36" s="84">
        <f>IFERROR(VLOOKUP($F36,GDHI!$B$338:$U$574,GDHI!J$578,FALSE),VLOOKUP($F36,GDHI!$C$3:$U$336,GDHI!I$578,FALSE))</f>
        <v>20957</v>
      </c>
      <c r="M36" s="84">
        <f>IFERROR(VLOOKUP($F36,GDHI!$B$338:$U$574,GDHI!K$578,FALSE),VLOOKUP($F36,GDHI!$C$3:$U$336,GDHI!J$578,FALSE))</f>
        <v>21390</v>
      </c>
      <c r="N36" s="84">
        <f>IFERROR(VLOOKUP($F36,GDHI!$B$338:$U$574,GDHI!L$578,FALSE),VLOOKUP($F36,GDHI!$C$3:$U$336,GDHI!K$578,FALSE))</f>
        <v>21072</v>
      </c>
      <c r="O36" s="84">
        <f>IFERROR(VLOOKUP($F36,GDHI!$B$338:$U$574,GDHI!M$578,FALSE),VLOOKUP($F36,GDHI!$C$3:$U$336,GDHI!L$578,FALSE))</f>
        <v>21155</v>
      </c>
      <c r="P36" s="84">
        <f>IFERROR(VLOOKUP($F36,GDHI!$B$338:$U$574,GDHI!N$578,FALSE),VLOOKUP($F36,GDHI!$C$3:$U$336,GDHI!M$578,FALSE))</f>
        <v>21310</v>
      </c>
      <c r="Q36" s="84">
        <f>IFERROR(VLOOKUP($F36,GDHI!$B$338:$U$574,GDHI!O$578,FALSE),VLOOKUP($F36,GDHI!$C$3:$U$336,GDHI!N$578,FALSE))</f>
        <v>22019</v>
      </c>
      <c r="R36" s="84">
        <f>IFERROR(VLOOKUP($F36,GDHI!$B$338:$U$574,GDHI!P$578,FALSE),VLOOKUP($F36,GDHI!$C$3:$U$336,GDHI!O$578,FALSE))</f>
        <v>23025</v>
      </c>
      <c r="S36" s="84">
        <f>IFERROR(VLOOKUP($F36,GDHI!$B$338:$U$574,GDHI!Q$578,FALSE),VLOOKUP($F36,GDHI!$C$3:$U$336,GDHI!P$578,FALSE))</f>
        <v>24099</v>
      </c>
      <c r="T36" s="84">
        <f>IFERROR(VLOOKUP($F36,GDHI!$B$338:$U$574,GDHI!R$578,FALSE),VLOOKUP($F36,GDHI!$C$3:$U$336,GDHI!Q$578,FALSE))</f>
        <v>25520</v>
      </c>
      <c r="U36" s="84">
        <f>IFERROR(VLOOKUP($F36,GDHI!$B$338:$U$574,GDHI!S$578,FALSE),VLOOKUP($F36,GDHI!$C$3:$U$336,GDHI!R$578,FALSE))</f>
        <v>26035</v>
      </c>
      <c r="V36" s="84">
        <f>IFERROR(VLOOKUP($F36,GDHI!$B$338:$U$574,GDHI!T$578,FALSE),VLOOKUP($F36,GDHI!$C$3:$U$336,GDHI!S$578,FALSE))</f>
        <v>26279</v>
      </c>
      <c r="W36" s="84">
        <f>IFERROR(VLOOKUP($F36,GDHI!$B$338:$U$574,GDHI!U$578,FALSE),VLOOKUP($F36,GDHI!$C$3:$U$336,GDHI!T$578,FALSE))</f>
        <v>26900</v>
      </c>
      <c r="X36" s="84">
        <f>IFERROR(VLOOKUP($F36,GDHI!$B$338:$U$574,GDHI!V$578,FALSE),VLOOKUP($F36,GDHI!$C$3:$U$336,GDHI!U$578,FALSE))</f>
        <v>27610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South Cambridgeshire to Rural as a Region</v>
      </c>
      <c r="G39" s="122"/>
      <c r="H39" s="123"/>
      <c r="I39" s="74">
        <f>100*((I36-I37)/I37)</f>
        <v>23.872327407457767</v>
      </c>
      <c r="J39" s="74">
        <f t="shared" ref="J39:X39" si="6">100*((J36-J37)/J37)</f>
        <v>27.315293699526872</v>
      </c>
      <c r="K39" s="74">
        <f t="shared" si="6"/>
        <v>26.750650964279394</v>
      </c>
      <c r="L39" s="74">
        <f t="shared" si="6"/>
        <v>26.489462373008493</v>
      </c>
      <c r="M39" s="74">
        <f t="shared" si="6"/>
        <v>25.356252568332483</v>
      </c>
      <c r="N39" s="74">
        <f t="shared" si="6"/>
        <v>21.85335999807242</v>
      </c>
      <c r="O39" s="74">
        <f t="shared" si="6"/>
        <v>20.831052619053278</v>
      </c>
      <c r="P39" s="74">
        <f t="shared" si="6"/>
        <v>19.718780848633369</v>
      </c>
      <c r="Q39" s="74">
        <f t="shared" si="6"/>
        <v>19.887682836241741</v>
      </c>
      <c r="R39" s="74">
        <f t="shared" si="6"/>
        <v>21.993602920630671</v>
      </c>
      <c r="S39" s="74">
        <f t="shared" si="6"/>
        <v>24.247038698997773</v>
      </c>
      <c r="T39" s="74">
        <f t="shared" si="6"/>
        <v>24.741199021007841</v>
      </c>
      <c r="U39" s="74">
        <f t="shared" si="6"/>
        <v>26.230885914624707</v>
      </c>
      <c r="V39" s="74">
        <f t="shared" si="6"/>
        <v>25.344088726313824</v>
      </c>
      <c r="W39" s="74">
        <f t="shared" si="6"/>
        <v>23.157891294465951</v>
      </c>
      <c r="X39" s="74">
        <f t="shared" si="6"/>
        <v>24.005558552744485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South Cambridgeshire</v>
      </c>
      <c r="G44" s="88"/>
      <c r="H44" s="89"/>
      <c r="I44" s="76">
        <f>VLOOKUP($F44,'LOW PAID'!$A$9:$N$444,6,FALSE)</f>
        <v>12.3</v>
      </c>
      <c r="J44" s="77">
        <f>VLOOKUP($F44,'LOW PAID'!$P$9:$W$444,6,FALSE)</f>
        <v>12.2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South Cambridgeshire to Rural as a Region</v>
      </c>
      <c r="G47" s="122"/>
      <c r="H47" s="123"/>
      <c r="I47" s="74">
        <f>(I44-I45)</f>
        <v>-12.893874678213116</v>
      </c>
      <c r="J47" s="74">
        <f>(J44-J45)</f>
        <v>-13.486116509030055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South Cambridgeshire</v>
      </c>
      <c r="G52" s="88"/>
      <c r="H52" s="89"/>
      <c r="I52" s="76">
        <f>VLOOKUP($F52,INACTIVITY!$A$6:$BW$345,6,FALSE)</f>
        <v>14.5</v>
      </c>
      <c r="J52" s="77">
        <f>VLOOKUP($F52,INACTIVITY!$A$6:$BW$345,10,FALSE)</f>
        <v>14.1</v>
      </c>
      <c r="K52" s="77">
        <f>VLOOKUP($F52,INACTIVITY!$A$6:$BW$345,14,FALSE)</f>
        <v>18.100000000000001</v>
      </c>
      <c r="L52" s="77">
        <f>VLOOKUP($F52,INACTIVITY!$A$6:$BW$345,18,FALSE)</f>
        <v>17.600000000000001</v>
      </c>
      <c r="M52" s="77">
        <f>VLOOKUP($F52,INACTIVITY!$A$6:$BW$345,22,FALSE)</f>
        <v>16.600000000000001</v>
      </c>
      <c r="N52" s="77">
        <f>VLOOKUP($F52,INACTIVITY!$A$6:$BW$345,26,FALSE)</f>
        <v>15.6</v>
      </c>
      <c r="O52" s="77">
        <f>VLOOKUP($F52,INACTIVITY!$A$6:$BW$345,30,FALSE)</f>
        <v>18.899999999999999</v>
      </c>
      <c r="P52" s="77">
        <f>VLOOKUP($F52,INACTIVITY!$A$6:$BW$345,34,FALSE)</f>
        <v>13.4</v>
      </c>
      <c r="Q52" s="77">
        <f>VLOOKUP($F52,INACTIVITY!$A$6:$BW$345,38,FALSE)</f>
        <v>16.100000000000001</v>
      </c>
      <c r="R52" s="77">
        <f>VLOOKUP($F52,INACTIVITY!$A$6:$BW$345,42,FALSE)</f>
        <v>19.899999999999999</v>
      </c>
      <c r="S52" s="77">
        <f>VLOOKUP($F52,INACTIVITY!$A$6:$BW$345,46,FALSE)</f>
        <v>18.2</v>
      </c>
      <c r="T52" s="77">
        <f>VLOOKUP($F52,INACTIVITY!$A$6:$BW$345,50,FALSE)</f>
        <v>14.3</v>
      </c>
      <c r="U52" s="77">
        <f>VLOOKUP($F52,INACTIVITY!$A$6:$BW$345,54,FALSE)</f>
        <v>15.8</v>
      </c>
      <c r="V52" s="77">
        <f>VLOOKUP($F52,INACTIVITY!$A$6:$BW$345,58,FALSE)</f>
        <v>14.5</v>
      </c>
      <c r="W52" s="77">
        <f>VLOOKUP($F52,INACTIVITY!$A$6:$BW$345,62,FALSE)</f>
        <v>14.5</v>
      </c>
      <c r="X52" s="77">
        <f>VLOOKUP($F52,INACTIVITY!$A$6:$BW$345,66,FALSE)</f>
        <v>15.5</v>
      </c>
      <c r="Y52" s="77">
        <f>VLOOKUP($F52,INACTIVITY!$A$6:$BW$345,70,FALSE)</f>
        <v>21</v>
      </c>
      <c r="Z52" s="77">
        <f>VLOOKUP($F52,INACTIVITY!$A$6:$BW$345,74,FALSE)</f>
        <v>15.1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South Cambridgeshire to Rural as a Region</v>
      </c>
      <c r="G55" s="122"/>
      <c r="H55" s="123"/>
      <c r="I55" s="74">
        <f>(I52-I53)</f>
        <v>-6.8956445716102373</v>
      </c>
      <c r="J55" s="74">
        <f t="shared" ref="J55:Z55" si="10">(J52-J53)</f>
        <v>-6.908522727272727</v>
      </c>
      <c r="K55" s="74">
        <f t="shared" si="10"/>
        <v>-2.7624653934587755</v>
      </c>
      <c r="L55" s="74">
        <f t="shared" si="10"/>
        <v>-3.7140653315366379</v>
      </c>
      <c r="M55" s="74">
        <f t="shared" si="10"/>
        <v>-4.2350023108920034</v>
      </c>
      <c r="N55" s="74">
        <f t="shared" si="10"/>
        <v>-5.3331437579204408</v>
      </c>
      <c r="O55" s="74">
        <f t="shared" si="10"/>
        <v>-2.7919371275051752</v>
      </c>
      <c r="P55" s="74">
        <f t="shared" si="10"/>
        <v>-8.0942457807534485</v>
      </c>
      <c r="Q55" s="74">
        <f t="shared" si="10"/>
        <v>-5.0825487944890924</v>
      </c>
      <c r="R55" s="74">
        <f t="shared" si="10"/>
        <v>-0.87459309743877256</v>
      </c>
      <c r="S55" s="74">
        <f t="shared" si="10"/>
        <v>-2.0732104559724007</v>
      </c>
      <c r="T55" s="74">
        <f t="shared" si="10"/>
        <v>-5.3961946834069572</v>
      </c>
      <c r="U55" s="74">
        <f t="shared" si="10"/>
        <v>-4.0524293470694701</v>
      </c>
      <c r="V55" s="74">
        <f t="shared" si="10"/>
        <v>-4.7532773342803765</v>
      </c>
      <c r="W55" s="74">
        <f t="shared" si="10"/>
        <v>-4.6769560091828488</v>
      </c>
      <c r="X55" s="74">
        <f t="shared" si="10"/>
        <v>-3.3520649493649302</v>
      </c>
      <c r="Y55" s="74">
        <f t="shared" si="10"/>
        <v>1.227417278128538</v>
      </c>
      <c r="Z55" s="74">
        <f t="shared" si="10"/>
        <v>-5.9851797756300709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Cambridgeshire</v>
      </c>
      <c r="G60" s="88"/>
      <c r="H60" s="89"/>
      <c r="I60" s="76">
        <f>VLOOKUP($F60,DISABILITY!$A$718:$I$1052,DISABILITY!B$1053,FALSE)</f>
        <v>12</v>
      </c>
      <c r="J60" s="77">
        <f>VLOOKUP($F60,DISABILITY!$A$718:$I$1052,DISABILITY!C$1053,FALSE)</f>
        <v>27.500000000000007</v>
      </c>
      <c r="K60" s="77">
        <f>VLOOKUP($F60,DISABILITY!$A$718:$I$1052,DISABILITY!D$1053,FALSE)</f>
        <v>28.899999999999991</v>
      </c>
      <c r="L60" s="77">
        <f>VLOOKUP($F60,DISABILITY!$A$718:$I$1052,DISABILITY!E$1053,FALSE)</f>
        <v>29.200000000000003</v>
      </c>
      <c r="M60" s="77">
        <f>VLOOKUP($F60,DISABILITY!$A$718:$I$1052,DISABILITY!F$1053,FALSE)</f>
        <v>9</v>
      </c>
      <c r="N60" s="77">
        <f>VLOOKUP($F60,DISABILITY!$A$718:$I$1052,DISABILITY!G$1053,FALSE)</f>
        <v>21.799999999999997</v>
      </c>
      <c r="O60" s="77">
        <f>VLOOKUP($F60,DISABILITY!$A$718:$I$1052,DISABILITY!H$1053,FALSE)</f>
        <v>8.7000000000000028</v>
      </c>
      <c r="P60" s="77">
        <f>VLOOKUP($F60,DISABILITY!$A$718:$I$1052,DISABILITY!I$1053,FALSE)</f>
        <v>11.5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South Cambridgeshire to Rural as a Region</v>
      </c>
      <c r="G63" s="122"/>
      <c r="H63" s="123"/>
      <c r="I63" s="74">
        <f>(I60-I61)</f>
        <v>-15.420156540647248</v>
      </c>
      <c r="J63" s="74">
        <f t="shared" ref="J63:P63" si="12">(J60-J61)</f>
        <v>0.1809555929488198</v>
      </c>
      <c r="K63" s="74">
        <f t="shared" si="12"/>
        <v>0.78087163850178598</v>
      </c>
      <c r="L63" s="74">
        <f t="shared" si="12"/>
        <v>3.2090654610033269</v>
      </c>
      <c r="M63" s="74">
        <f t="shared" si="12"/>
        <v>-16.475225818666118</v>
      </c>
      <c r="N63" s="74">
        <f t="shared" si="12"/>
        <v>-3.7312476854419856</v>
      </c>
      <c r="O63" s="74">
        <f t="shared" si="12"/>
        <v>-15.097222287996942</v>
      </c>
      <c r="P63" s="74">
        <f t="shared" si="12"/>
        <v>-13.854177930342175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Cambridgeshire</v>
      </c>
      <c r="G68" s="88"/>
      <c r="H68" s="89"/>
      <c r="I68" s="76" t="str">
        <f>VLOOKUP($F68,'WORKLESS HOUSEHOLDS'!$DW$4:$EC$397,7,FALSE)</f>
        <v>*</v>
      </c>
      <c r="J68" s="77">
        <f>VLOOKUP($F68,'WORKLESS HOUSEHOLDS'!$DN$4:$DT$397,7,FALSE)</f>
        <v>2.5934604438935733</v>
      </c>
      <c r="K68" s="77">
        <f>VLOOKUP($F68,'WORKLESS HOUSEHOLDS'!$DE$4:$DK$397,7,FALSE)</f>
        <v>5.1745432312780686</v>
      </c>
      <c r="L68" s="77">
        <f>VLOOKUP($F68,'WORKLESS HOUSEHOLDS'!$CV$4:$DB$397,7,FALSE)</f>
        <v>6.424790563224839</v>
      </c>
      <c r="M68" s="77">
        <f>VLOOKUP($F68,'WORKLESS HOUSEHOLDS'!$CM$4:$CS$397,7,FALSE)</f>
        <v>4.331324154948164</v>
      </c>
      <c r="N68" s="77">
        <f>VLOOKUP($F68,'WORKLESS HOUSEHOLDS'!$CD$4:$CJ$397,7,FALSE)</f>
        <v>4.0605992340617254</v>
      </c>
      <c r="O68" s="77">
        <f>VLOOKUP($F68,'WORKLESS HOUSEHOLDS'!$BU$4:$CA$397,7,FALSE)</f>
        <v>6.8121873578899494</v>
      </c>
      <c r="P68" s="77">
        <f>VLOOKUP($F68,'WORKLESS HOUSEHOLDS'!$BL$4:$BR$397,7,FALSE)</f>
        <v>9.5183443782162822</v>
      </c>
      <c r="Q68" s="77">
        <f>VLOOKUP($F68,'WORKLESS HOUSEHOLDS'!$BC$4:$BI$397,7,FALSE)</f>
        <v>7.0998246015404556</v>
      </c>
      <c r="R68" s="77">
        <f>VLOOKUP($F68,'WORKLESS HOUSEHOLDS'!$AT$4:$AZ$397,7,FALSE)</f>
        <v>5.9999364413512568</v>
      </c>
      <c r="S68" s="77">
        <f>VLOOKUP($F68,'WORKLESS HOUSEHOLDS'!$AK$4:$AQ$397,7,FALSE)</f>
        <v>6.1763907734056991</v>
      </c>
      <c r="T68" s="77">
        <f>VLOOKUP($F68,'WORKLESS HOUSEHOLDS'!$AB$4:$AH$397,7,FALSE)</f>
        <v>7.0828524651761997</v>
      </c>
      <c r="U68" s="77">
        <f>VLOOKUP($F68,'WORKLESS HOUSEHOLDS'!$S$4:$Y$397,7,FALSE)</f>
        <v>4.3469934890846416</v>
      </c>
      <c r="V68" s="77" t="str">
        <f>VLOOKUP($F68,'WORKLESS HOUSEHOLDS'!$J$4:$P$397,7,FALSE)</f>
        <v>#</v>
      </c>
      <c r="W68" s="77">
        <f>VLOOKUP($F68,'WORKLESS HOUSEHOLDS'!$B$4:$H$397,7,FALSE)</f>
        <v>5.3191123344228455</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South Cambridgeshire to Rural as a Region</v>
      </c>
      <c r="G71" s="122"/>
      <c r="H71" s="123"/>
      <c r="I71" s="74" t="e">
        <f>(I68-I69)</f>
        <v>#VALUE!</v>
      </c>
      <c r="J71" s="74">
        <f t="shared" ref="J71:W71" si="14">(J68-J69)</f>
        <v>-8.3176943935814514</v>
      </c>
      <c r="K71" s="74">
        <f t="shared" si="14"/>
        <v>-5.1187024978777753</v>
      </c>
      <c r="L71" s="74">
        <f t="shared" si="14"/>
        <v>-4.5412160981048935</v>
      </c>
      <c r="M71" s="74">
        <f t="shared" si="14"/>
        <v>-7.3624550262403092</v>
      </c>
      <c r="N71" s="74">
        <f t="shared" si="14"/>
        <v>-7.8405004451936557</v>
      </c>
      <c r="O71" s="74">
        <f t="shared" si="14"/>
        <v>-4.2230658898525624</v>
      </c>
      <c r="P71" s="74">
        <f t="shared" si="14"/>
        <v>-0.17315350755155556</v>
      </c>
      <c r="Q71" s="74">
        <f t="shared" si="14"/>
        <v>-3.7053536588579563</v>
      </c>
      <c r="R71" s="74">
        <f t="shared" si="14"/>
        <v>-4.7061598823782971</v>
      </c>
      <c r="S71" s="74">
        <f t="shared" si="14"/>
        <v>-3.9763540547431822</v>
      </c>
      <c r="T71" s="74">
        <f t="shared" si="14"/>
        <v>-2.8208157294565508</v>
      </c>
      <c r="U71" s="74">
        <f t="shared" si="14"/>
        <v>-6.4150566755948342</v>
      </c>
      <c r="V71" s="74" t="e">
        <f t="shared" si="14"/>
        <v>#VALUE!</v>
      </c>
      <c r="W71" s="74">
        <f t="shared" si="14"/>
        <v>-5.0335890887613477</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South Cambridgeshire</v>
      </c>
      <c r="G76" s="88"/>
      <c r="H76" s="89"/>
      <c r="I76" s="76">
        <f>VLOOKUP($F76,'SKILLED EMPLOYMENT'!$A$1506:$BW$1841,6,FALSE)</f>
        <v>64</v>
      </c>
      <c r="J76" s="77">
        <f>VLOOKUP($F76,'SKILLED EMPLOYMENT'!$A$1506:$BW$1841,10,FALSE)</f>
        <v>64.8</v>
      </c>
      <c r="K76" s="77">
        <f>VLOOKUP($F76,'SKILLED EMPLOYMENT'!$A$1506:$BW$1841,14,FALSE)</f>
        <v>60.8</v>
      </c>
      <c r="L76" s="77">
        <f>VLOOKUP($F76,'SKILLED EMPLOYMENT'!$A$1506:$BW$1841,18,FALSE)</f>
        <v>62.7</v>
      </c>
      <c r="M76" s="77">
        <f>VLOOKUP($F76,'SKILLED EMPLOYMENT'!$A$1506:$BW$1841,22,FALSE)</f>
        <v>65.499999999999986</v>
      </c>
      <c r="N76" s="77">
        <f>VLOOKUP($F76,'SKILLED EMPLOYMENT'!$A$1506:$BW$1841,26,FALSE)</f>
        <v>63.400000000000006</v>
      </c>
      <c r="O76" s="77">
        <f>VLOOKUP($F76,'SKILLED EMPLOYMENT'!$A$1506:$BW$1841,30,FALSE)</f>
        <v>64.5</v>
      </c>
      <c r="P76" s="77">
        <f>VLOOKUP($F76,'SKILLED EMPLOYMENT'!$A$1506:$BW$1841,34,FALSE)</f>
        <v>60.2</v>
      </c>
      <c r="Q76" s="77">
        <f>VLOOKUP($F76,'SKILLED EMPLOYMENT'!$A$1506:$BW$1841,38,FALSE)</f>
        <v>64.5</v>
      </c>
      <c r="R76" s="77">
        <f>VLOOKUP($F76,'SKILLED EMPLOYMENT'!$A$1506:$BW$1841,42,FALSE)</f>
        <v>67.400000000000006</v>
      </c>
      <c r="S76" s="77">
        <f>VLOOKUP($F76,'SKILLED EMPLOYMENT'!$A$1506:$BW$1841,46,FALSE)</f>
        <v>65.3</v>
      </c>
      <c r="T76" s="77">
        <f>VLOOKUP($F76,'SKILLED EMPLOYMENT'!$A$1506:$BW$1841,50,FALSE)</f>
        <v>63.6</v>
      </c>
      <c r="U76" s="77">
        <f>VLOOKUP($F76,'SKILLED EMPLOYMENT'!$A$1506:$BW$1841,54,FALSE)</f>
        <v>66.099999999999994</v>
      </c>
      <c r="V76" s="77">
        <f>VLOOKUP($F76,'SKILLED EMPLOYMENT'!$A$1506:$BW$1841,58,FALSE)</f>
        <v>68.400000000000006</v>
      </c>
      <c r="W76" s="77">
        <f>VLOOKUP($F76,'SKILLED EMPLOYMENT'!$A$1506:$BW$1841,62,FALSE)</f>
        <v>68.7</v>
      </c>
      <c r="X76" s="77">
        <f>VLOOKUP($F76,'SKILLED EMPLOYMENT'!$A$1506:$BW$1841,66,FALSE)</f>
        <v>69.5</v>
      </c>
      <c r="Y76" s="77">
        <f>VLOOKUP($F76,'SKILLED EMPLOYMENT'!$A$1506:$BW$1841,70,FALSE)</f>
        <v>70.7</v>
      </c>
      <c r="Z76" s="77">
        <f>VLOOKUP($F76,'SKILLED EMPLOYMENT'!$A$1506:$BW$1841,74,FALSE)</f>
        <v>70.2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South Cambridgeshire to Rural as a Region</v>
      </c>
      <c r="G79" s="122"/>
      <c r="H79" s="123"/>
      <c r="I79" s="74">
        <f>(I76-I77)</f>
        <v>11.299999999999997</v>
      </c>
      <c r="J79" s="74">
        <f t="shared" ref="J79:Z79" si="17">(J76-J77)</f>
        <v>11.899999999999999</v>
      </c>
      <c r="K79" s="74">
        <f t="shared" si="17"/>
        <v>7.2999999999999972</v>
      </c>
      <c r="L79" s="74">
        <f t="shared" si="17"/>
        <v>8.7000000000000028</v>
      </c>
      <c r="M79" s="74">
        <f t="shared" si="17"/>
        <v>11.399999999999984</v>
      </c>
      <c r="N79" s="74">
        <f t="shared" si="17"/>
        <v>9.0000000000000071</v>
      </c>
      <c r="O79" s="74">
        <f t="shared" si="17"/>
        <v>9.1000000000000014</v>
      </c>
      <c r="P79" s="74">
        <f t="shared" si="17"/>
        <v>4.6000000000000014</v>
      </c>
      <c r="Q79" s="74">
        <f t="shared" si="17"/>
        <v>9.1000000000000014</v>
      </c>
      <c r="R79" s="74">
        <f t="shared" si="17"/>
        <v>11.200000000000003</v>
      </c>
      <c r="S79" s="74">
        <f t="shared" si="17"/>
        <v>9.0999999999999943</v>
      </c>
      <c r="T79" s="74">
        <f t="shared" si="17"/>
        <v>6.8000000000000043</v>
      </c>
      <c r="U79" s="74">
        <f t="shared" si="17"/>
        <v>9.4999999999999929</v>
      </c>
      <c r="V79" s="74">
        <f t="shared" si="17"/>
        <v>11.300000000000004</v>
      </c>
      <c r="W79" s="74">
        <f t="shared" si="17"/>
        <v>10.900000000000006</v>
      </c>
      <c r="X79" s="74">
        <f t="shared" si="17"/>
        <v>10.700000000000003</v>
      </c>
      <c r="Y79" s="74">
        <f t="shared" si="17"/>
        <v>12</v>
      </c>
      <c r="Z79" s="74">
        <f t="shared" si="17"/>
        <v>11.800000000000004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SIEIglHYL8hzululEPvJVTgZ5p+IgL9L1LyVogV+NP9/UaTofDapmBNh91P7KW90mYq6+cxpQTfUuy83SqvWw==" saltValue="eR0cPpsGP+w0n6EQFUCG2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2022-08-02T13:18:24Z</dcterms:modified>
</cp:coreProperties>
</file>