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7E3E42EE-2E40-449E-8EAD-1E3970F8CE01}" xr6:coauthVersionLast="47" xr6:coauthVersionMax="47" xr10:uidLastSave="{09C87D60-2DCE-4DC2-8305-939567B977D9}"/>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<sst xmlns="http://schemas.openxmlformats.org/spreadsheetml/2006/main" count="32859" uniqueCount="1676">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</sst>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Holland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22.07</c:v>
                </c:pt>
                <c:pt idx="1">
                  <c:v>22.15</c:v>
                </c:pt>
                <c:pt idx="2">
                  <c:v>21.89</c:v>
                </c:pt>
                <c:pt idx="3">
                  <c:v>21.73</c:v>
                </c:pt>
                <c:pt idx="4">
                  <c:v>22.01</c:v>
                </c:pt>
                <c:pt idx="5">
                  <c:v>22.36</c:v>
                </c:pt>
                <c:pt idx="6">
                  <c:v>22.85</c:v>
                </c:pt>
                <c:pt idx="7">
                  <c:v>23.32</c:v>
                </c:pt>
                <c:pt idx="8">
                  <c:v>24.35</c:v>
                </c:pt>
                <c:pt idx="9">
                  <c:v>25.19</c:v>
                </c:pt>
                <c:pt idx="10">
                  <c:v>25.9</c:v>
                </c:pt>
                <c:pt idx="11">
                  <c:v>26.26</c:v>
                </c:pt>
                <c:pt idx="12">
                  <c:v>27.54</c:v>
                </c:pt>
                <c:pt idx="13">
                  <c:v>29.11</c:v>
                </c:pt>
                <c:pt idx="14">
                  <c:v>30.54</c:v>
                </c:pt>
                <c:pt idx="15">
                  <c:v>31.07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Holland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406.8</c:v>
                </c:pt>
                <c:pt idx="1">
                  <c:v>383.6</c:v>
                </c:pt>
                <c:pt idx="2">
                  <c:v>436</c:v>
                </c:pt>
                <c:pt idx="3">
                  <c:v>418.2</c:v>
                </c:pt>
                <c:pt idx="4">
                  <c:v>413.1</c:v>
                </c:pt>
                <c:pt idx="5">
                  <c:v>398.4</c:v>
                </c:pt>
                <c:pt idx="6">
                  <c:v>433.6</c:v>
                </c:pt>
                <c:pt idx="7">
                  <c:v>439.1</c:v>
                </c:pt>
                <c:pt idx="8">
                  <c:v>439.2</c:v>
                </c:pt>
                <c:pt idx="9">
                  <c:v>447.3</c:v>
                </c:pt>
                <c:pt idx="10">
                  <c:v>462.6</c:v>
                </c:pt>
                <c:pt idx="11">
                  <c:v>487.9</c:v>
                </c:pt>
                <c:pt idx="12">
                  <c:v>508.6</c:v>
                </c:pt>
                <c:pt idx="13">
                  <c:v>556.9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Holland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74.5</c:v>
                </c:pt>
                <c:pt idx="1">
                  <c:v>74.3</c:v>
                </c:pt>
                <c:pt idx="2">
                  <c:v>75.7</c:v>
                </c:pt>
                <c:pt idx="3">
                  <c:v>74.599999999999994</c:v>
                </c:pt>
                <c:pt idx="4">
                  <c:v>73.7</c:v>
                </c:pt>
                <c:pt idx="5">
                  <c:v>74.5</c:v>
                </c:pt>
                <c:pt idx="6">
                  <c:v>77.8</c:v>
                </c:pt>
                <c:pt idx="7">
                  <c:v>78.5</c:v>
                </c:pt>
                <c:pt idx="8">
                  <c:v>66.5</c:v>
                </c:pt>
                <c:pt idx="9">
                  <c:v>71.900000000000006</c:v>
                </c:pt>
                <c:pt idx="10">
                  <c:v>75</c:v>
                </c:pt>
                <c:pt idx="11">
                  <c:v>75.2</c:v>
                </c:pt>
                <c:pt idx="12">
                  <c:v>73</c:v>
                </c:pt>
                <c:pt idx="13">
                  <c:v>76.3</c:v>
                </c:pt>
                <c:pt idx="14">
                  <c:v>80.599999999999994</c:v>
                </c:pt>
                <c:pt idx="15">
                  <c:v>78.2</c:v>
                </c:pt>
                <c:pt idx="16">
                  <c:v>74.3</c:v>
                </c:pt>
                <c:pt idx="17">
                  <c:v>73.8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Holland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12987</c:v>
                </c:pt>
                <c:pt idx="1">
                  <c:v>13544</c:v>
                </c:pt>
                <c:pt idx="2">
                  <c:v>13726</c:v>
                </c:pt>
                <c:pt idx="3">
                  <c:v>14459</c:v>
                </c:pt>
                <c:pt idx="4">
                  <c:v>14633</c:v>
                </c:pt>
                <c:pt idx="5">
                  <c:v>14865</c:v>
                </c:pt>
                <c:pt idx="6">
                  <c:v>15144</c:v>
                </c:pt>
                <c:pt idx="7">
                  <c:v>15515</c:v>
                </c:pt>
                <c:pt idx="8">
                  <c:v>16114</c:v>
                </c:pt>
                <c:pt idx="9">
                  <c:v>16398</c:v>
                </c:pt>
                <c:pt idx="10">
                  <c:v>16783</c:v>
                </c:pt>
                <c:pt idx="11">
                  <c:v>17328</c:v>
                </c:pt>
                <c:pt idx="12">
                  <c:v>17346</c:v>
                </c:pt>
                <c:pt idx="13">
                  <c:v>17805</c:v>
                </c:pt>
                <c:pt idx="14">
                  <c:v>18403</c:v>
                </c:pt>
                <c:pt idx="15">
                  <c:v>18459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Holland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29.8</c:v>
                </c:pt>
                <c:pt idx="1">
                  <c:v>27.9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Holland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22.6</c:v>
                </c:pt>
                <c:pt idx="1">
                  <c:v>22.2</c:v>
                </c:pt>
                <c:pt idx="2">
                  <c:v>20.7</c:v>
                </c:pt>
                <c:pt idx="3">
                  <c:v>21.4</c:v>
                </c:pt>
                <c:pt idx="4">
                  <c:v>22.1</c:v>
                </c:pt>
                <c:pt idx="5">
                  <c:v>20.399999999999999</c:v>
                </c:pt>
                <c:pt idx="6">
                  <c:v>14.8</c:v>
                </c:pt>
                <c:pt idx="7">
                  <c:v>16.8</c:v>
                </c:pt>
                <c:pt idx="8">
                  <c:v>23.2</c:v>
                </c:pt>
                <c:pt idx="9">
                  <c:v>22.8</c:v>
                </c:pt>
                <c:pt idx="10">
                  <c:v>23.1</c:v>
                </c:pt>
                <c:pt idx="11">
                  <c:v>22.3</c:v>
                </c:pt>
                <c:pt idx="12">
                  <c:v>24.5</c:v>
                </c:pt>
                <c:pt idx="13">
                  <c:v>19.7</c:v>
                </c:pt>
                <c:pt idx="14">
                  <c:v>16.600000000000001</c:v>
                </c:pt>
                <c:pt idx="15">
                  <c:v>19.7</c:v>
                </c:pt>
                <c:pt idx="16">
                  <c:v>21.2</c:v>
                </c:pt>
                <c:pt idx="17">
                  <c:v>23.8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Holland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34.800000000000004</c:v>
                </c:pt>
                <c:pt idx="1">
                  <c:v>20.5</c:v>
                </c:pt>
                <c:pt idx="2">
                  <c:v>38.5</c:v>
                </c:pt>
                <c:pt idx="3">
                  <c:v>35.5</c:v>
                </c:pt>
                <c:pt idx="4">
                  <c:v>21.799999999999997</c:v>
                </c:pt>
                <c:pt idx="5">
                  <c:v>17.5</c:v>
                </c:pt>
                <c:pt idx="6">
                  <c:v>32.900000000000006</c:v>
                </c:pt>
                <c:pt idx="7">
                  <c:v>20</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Holland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5.0789559080199158</c:v>
                </c:pt>
                <c:pt idx="1">
                  <c:v>13.453253361922556</c:v>
                </c:pt>
                <c:pt idx="2">
                  <c:v>4.2065189876559144</c:v>
                </c:pt>
                <c:pt idx="3">
                  <c:v>7.2722294177442803</c:v>
                </c:pt>
                <c:pt idx="4">
                  <c:v>12.96718883392515</c:v>
                </c:pt>
                <c:pt idx="5">
                  <c:v>14.41376837576192</c:v>
                </c:pt>
                <c:pt idx="6">
                  <c:v>10.880554902421819</c:v>
                </c:pt>
                <c:pt idx="7">
                  <c:v>4.8081368469717987</c:v>
                </c:pt>
                <c:pt idx="8">
                  <c:v>0</c:v>
                </c:pt>
                <c:pt idx="9">
                  <c:v>5.2130578419844333</c:v>
                </c:pt>
                <c:pt idx="10">
                  <c:v>12.992774749651414</c:v>
                </c:pt>
                <c:pt idx="11">
                  <c:v>9.6162329069254522</c:v>
                </c:pt>
                <c:pt idx="12">
                  <c:v>17.146502468519444</c:v>
                </c:pt>
                <c:pt idx="13">
                  <c:v>9.6954151971785834</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Holland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43.1</c:v>
                </c:pt>
                <c:pt idx="1">
                  <c:v>45.900000000000006</c:v>
                </c:pt>
                <c:pt idx="2">
                  <c:v>39</c:v>
                </c:pt>
                <c:pt idx="3">
                  <c:v>38.5</c:v>
                </c:pt>
                <c:pt idx="4">
                  <c:v>45.5</c:v>
                </c:pt>
                <c:pt idx="5">
                  <c:v>47.6</c:v>
                </c:pt>
                <c:pt idx="6">
                  <c:v>42.6</c:v>
                </c:pt>
                <c:pt idx="7">
                  <c:v>39.9</c:v>
                </c:pt>
                <c:pt idx="8">
                  <c:v>49.5</c:v>
                </c:pt>
                <c:pt idx="9">
                  <c:v>47.5</c:v>
                </c:pt>
                <c:pt idx="10">
                  <c:v>39.200000000000003</c:v>
                </c:pt>
                <c:pt idx="11">
                  <c:v>41.5</c:v>
                </c:pt>
                <c:pt idx="12">
                  <c:v>48.599999999999994</c:v>
                </c:pt>
                <c:pt idx="13">
                  <c:v>41.3</c:v>
                </c:pt>
                <c:pt idx="14">
                  <c:v>45.8</c:v>
                </c:pt>
                <c:pt idx="15">
                  <c:v>42.899999999999991</c:v>
                </c:pt>
                <c:pt idx="16">
                  <c:v>47.199999999999996</c:v>
                </c:pt>
                <c:pt idx="17">
                  <c:v>48.8</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Holland from 2004 to 2021 very closely follows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South Holland,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South Holland,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Holland's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South Holland shows no real pattern of change and has been both above and below the gaps seen in England and 'Rural as a Region'.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Holland has been less stable and has in certain years been greater than both the England and rural average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South Holland in general has a lower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548640</xdr:colOff>
      <xdr:row>12</xdr:row>
      <xdr:rowOff>518160</xdr:rowOff>
    </xdr:from>
    <xdr:to>
      <xdr:col>1</xdr:col>
      <xdr:colOff>2529840</xdr:colOff>
      <xdr:row>14</xdr:row>
      <xdr:rowOff>22860</xdr:rowOff>
    </xdr:to>
    <xdr:sp macro="" textlink="">
      <xdr:nvSpPr>
        <xdr:cNvPr id="20" name="TextBox 19">
          <a:extLst>
            <a:ext uri="{FF2B5EF4-FFF2-40B4-BE49-F238E27FC236}">
              <a16:creationId xmlns:a16="http://schemas.microsoft.com/office/drawing/2014/main" id="{7B5385E0-8DD5-4D79-86A3-3D5514AEBFC4}"/>
            </a:ext>
          </a:extLst>
        </xdr:cNvPr>
        <xdr:cNvSpPr txBox="1"/>
      </xdr:nvSpPr>
      <xdr:spPr>
        <a:xfrm>
          <a:off x="548640" y="35052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Holland moves from being lower than the rural situation in 2004 to being marginally greater in 2019.</a:t>
          </a:r>
          <a:endParaRPr lang="en-GB" sz="1100">
            <a:latin typeface="Avenir Next LT Pro" panose="020B0504020202020204" pitchFamily="34" charset="0"/>
          </a:endParaRPr>
        </a:p>
      </xdr:txBody>
    </xdr:sp>
    <xdr:clientData/>
  </xdr:twoCellAnchor>
  <xdr:twoCellAnchor>
    <xdr:from>
      <xdr:col>0</xdr:col>
      <xdr:colOff>609600</xdr:colOff>
      <xdr:row>20</xdr:row>
      <xdr:rowOff>609600</xdr:rowOff>
    </xdr:from>
    <xdr:to>
      <xdr:col>1</xdr:col>
      <xdr:colOff>2590800</xdr:colOff>
      <xdr:row>22</xdr:row>
      <xdr:rowOff>137160</xdr:rowOff>
    </xdr:to>
    <xdr:sp macro="" textlink="">
      <xdr:nvSpPr>
        <xdr:cNvPr id="21" name="TextBox 20">
          <a:extLst>
            <a:ext uri="{FF2B5EF4-FFF2-40B4-BE49-F238E27FC236}">
              <a16:creationId xmlns:a16="http://schemas.microsoft.com/office/drawing/2014/main" id="{C4132D9D-3DF9-4C87-A147-C5B4772E97BB}"/>
            </a:ext>
          </a:extLst>
        </xdr:cNvPr>
        <xdr:cNvSpPr txBox="1"/>
      </xdr:nvSpPr>
      <xdr:spPr>
        <a:xfrm>
          <a:off x="60960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Holland moves from being below the rural situation in 2008 to being inline with 'Rural as a Region' in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314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Holland</v>
      </c>
      <c r="G12" s="88" t="str">
        <f>IFERROR(VLOOKUP(F12,GVA!B244:B552,1,FALSE),VLOOKUP(F12,GVA!B6:C230,2,FALSE))</f>
        <v>South Holland</v>
      </c>
      <c r="H12" s="89" t="str">
        <f>IF(F12=G12,"",G12)</f>
        <v/>
      </c>
      <c r="I12" s="76">
        <f>IFERROR(VLOOKUP($F12,GVA!$B$7:$S$230,GVA!D$3,FALSE),VLOOKUP($F12,GVA!$B$244:$T$554,GVA!E$3,FALSE))</f>
        <v>22.07</v>
      </c>
      <c r="J12" s="77">
        <f>IFERROR(VLOOKUP($F12,GVA!$B$7:$S$230,GVA!E$3,FALSE),VLOOKUP($F12,GVA!$B$244:$T$554,GVA!F$3,FALSE))</f>
        <v>22.15</v>
      </c>
      <c r="K12" s="77">
        <f>IFERROR(VLOOKUP($F12,GVA!$B$7:$S$230,GVA!F$3,FALSE),VLOOKUP($F12,GVA!$B$244:$T$554,GVA!G$3,FALSE))</f>
        <v>21.89</v>
      </c>
      <c r="L12" s="77">
        <f>IFERROR(VLOOKUP($F12,GVA!$B$7:$S$230,GVA!G$3,FALSE),VLOOKUP($F12,GVA!$B$244:$T$554,GVA!H$3,FALSE))</f>
        <v>21.73</v>
      </c>
      <c r="M12" s="77">
        <f>IFERROR(VLOOKUP($F12,GVA!$B$7:$S$230,GVA!H$3,FALSE),VLOOKUP($F12,GVA!$B$244:$T$554,GVA!I$3,FALSE))</f>
        <v>22.01</v>
      </c>
      <c r="N12" s="77">
        <f>IFERROR(VLOOKUP($F12,GVA!$B$7:$S$230,GVA!I$3,FALSE),VLOOKUP($F12,GVA!$B$244:$T$554,GVA!J$3,FALSE))</f>
        <v>22.36</v>
      </c>
      <c r="O12" s="77">
        <f>IFERROR(VLOOKUP($F12,GVA!$B$7:$S$230,GVA!J$3,FALSE),VLOOKUP($F12,GVA!$B$244:$T$554,GVA!K$3,FALSE))</f>
        <v>22.85</v>
      </c>
      <c r="P12" s="77">
        <f>IFERROR(VLOOKUP($F12,GVA!$B$7:$S$230,GVA!K$3,FALSE),VLOOKUP($F12,GVA!$B$244:$T$554,GVA!L$3,FALSE))</f>
        <v>23.32</v>
      </c>
      <c r="Q12" s="77">
        <f>IFERROR(VLOOKUP($F12,GVA!$B$7:$S$230,GVA!L$3,FALSE),VLOOKUP($F12,GVA!$B$244:$T$554,GVA!M$3,FALSE))</f>
        <v>24.35</v>
      </c>
      <c r="R12" s="77">
        <f>IFERROR(VLOOKUP($F12,GVA!$B$7:$S$230,GVA!M$3,FALSE),VLOOKUP($F12,GVA!$B$244:$T$554,GVA!N$3,FALSE))</f>
        <v>25.19</v>
      </c>
      <c r="S12" s="77">
        <f>IFERROR(VLOOKUP($F12,GVA!$B$7:$S$230,GVA!N$3,FALSE),VLOOKUP($F12,GVA!$B$244:$T$554,GVA!O$3,FALSE))</f>
        <v>25.9</v>
      </c>
      <c r="T12" s="77">
        <f>IFERROR(VLOOKUP($F12,GVA!$B$7:$S$230,GVA!O$3,FALSE),VLOOKUP($F12,GVA!$B$244:$T$554,GVA!P$3,FALSE))</f>
        <v>26.26</v>
      </c>
      <c r="U12" s="77">
        <f>IFERROR(VLOOKUP($F12,GVA!$B$7:$S$230,GVA!P$3,FALSE),VLOOKUP($F12,GVA!$B$244:$T$554,GVA!Q$3,FALSE))</f>
        <v>27.54</v>
      </c>
      <c r="V12" s="77">
        <f>IFERROR(VLOOKUP($F12,GVA!$B$7:$S$230,GVA!Q$3,FALSE),VLOOKUP($F12,GVA!$B$244:$T$554,GVA!R$3,FALSE))</f>
        <v>29.11</v>
      </c>
      <c r="W12" s="77">
        <f>IFERROR(VLOOKUP($F12,GVA!$B$7:$S$230,GVA!R$3,FALSE),VLOOKUP($F12,GVA!$B$244:$T$554,GVA!S$3,FALSE))</f>
        <v>30.54</v>
      </c>
      <c r="X12" s="77">
        <f>IFERROR(VLOOKUP($F12,GVA!$B$7:$S$230,GVA!S$3,FALSE),VLOOKUP($F12,GVA!$B$244:$T$554,GVA!T$3,FALSE))</f>
        <v>31.07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South Holland to Rural as a Region</v>
      </c>
      <c r="G15" s="122"/>
      <c r="H15" s="123"/>
      <c r="I15" s="74">
        <f>100*((I12-I13)/I13)</f>
        <v>-6.2451640310108427</v>
      </c>
      <c r="J15" s="74">
        <f t="shared" ref="J15:X15" si="0">100*((J12-J13)/J13)</f>
        <v>-5.6433454368420071</v>
      </c>
      <c r="K15" s="74">
        <f t="shared" si="0"/>
        <v>-9.9322566898356133</v>
      </c>
      <c r="L15" s="74">
        <f t="shared" si="0"/>
        <v>-12.51509748662796</v>
      </c>
      <c r="M15" s="74">
        <f t="shared" si="0"/>
        <v>-12.882204096634181</v>
      </c>
      <c r="N15" s="74">
        <f t="shared" si="0"/>
        <v>-12.21988026414795</v>
      </c>
      <c r="O15" s="74">
        <f t="shared" si="0"/>
        <v>-11.400176331836173</v>
      </c>
      <c r="P15" s="74">
        <f t="shared" si="0"/>
        <v>-10.906138711129895</v>
      </c>
      <c r="Q15" s="74">
        <f t="shared" si="0"/>
        <v>-8.8380799572135373</v>
      </c>
      <c r="R15" s="74">
        <f t="shared" si="0"/>
        <v>-7.3008529709411931</v>
      </c>
      <c r="S15" s="74">
        <f t="shared" si="0"/>
        <v>-6.243131779337844</v>
      </c>
      <c r="T15" s="74">
        <f t="shared" si="0"/>
        <v>-6.7077193754123394</v>
      </c>
      <c r="U15" s="74">
        <f t="shared" si="0"/>
        <v>-4.4977727871329245</v>
      </c>
      <c r="V15" s="74">
        <f t="shared" si="0"/>
        <v>-1.7245744830496463</v>
      </c>
      <c r="W15" s="74">
        <f t="shared" si="0"/>
        <v>1.0107532809123025</v>
      </c>
      <c r="X15" s="74">
        <f t="shared" si="0"/>
        <v>1.6977683911920067</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Holland</v>
      </c>
      <c r="G20" s="88"/>
      <c r="H20" s="89"/>
      <c r="I20" s="80">
        <f>IF(VLOOKUP($F20,PAY!$A$11:$AE$349,4,FALSE)="-",#N/A,VLOOKUP($F20,PAY!$A$11:$AE$349,4,FALSE))</f>
        <v>406.8</v>
      </c>
      <c r="J20" s="80">
        <f>IF(VLOOKUP($F20,PAY!$A$11:$AE$349,6,FALSE)="-",#N/A,VLOOKUP($F20,PAY!$A$11:$AE$349,6,FALSE))</f>
        <v>383.6</v>
      </c>
      <c r="K20" s="80">
        <f>IF(VLOOKUP($F20,PAY!$A$11:$AE$349,8,FALSE)="-",#N/A,VLOOKUP($F20,PAY!$A$11:$AE$349,8,FALSE))</f>
        <v>436</v>
      </c>
      <c r="L20" s="80">
        <f>IF(VLOOKUP($F20,PAY!$A$11:$AE$349,10,FALSE)="-",#N/A,VLOOKUP($F20,PAY!$A$11:$AE$349,10,FALSE))</f>
        <v>418.2</v>
      </c>
      <c r="M20" s="80">
        <f>IF(VLOOKUP($F20,PAY!$A$11:$AE$349,12,FALSE)="-",#N/A,VLOOKUP($F20,PAY!$A$11:$AE$349,12,FALSE))</f>
        <v>413.1</v>
      </c>
      <c r="N20" s="80">
        <f>IF(VLOOKUP($F20,PAY!$A$11:$AE$349,14,FALSE)="-",#N/A,VLOOKUP($F20,PAY!$A$11:$AE$349,14,FALSE))</f>
        <v>398.4</v>
      </c>
      <c r="O20" s="80">
        <f>IF(VLOOKUP($F20,PAY!$A$11:$AE$349,16,FALSE)="-",#N/A,VLOOKUP($F20,PAY!$A$11:$AE$349,16,FALSE))</f>
        <v>433.6</v>
      </c>
      <c r="P20" s="80">
        <f>IF(VLOOKUP($F20,PAY!$A$11:$AE$349,18,FALSE)="-",#N/A,VLOOKUP($F20,PAY!$A$11:$AE$349,18,FALSE))</f>
        <v>439.1</v>
      </c>
      <c r="Q20" s="80">
        <f>IF(VLOOKUP($F20,PAY!$A$11:$AE$349,20,FALSE)="-",#N/A,VLOOKUP($F20,PAY!$A$11:$AE$349,20,FALSE))</f>
        <v>439.2</v>
      </c>
      <c r="R20" s="80">
        <f>IF(VLOOKUP($F20,PAY!$A$11:$AE$349,22,FALSE)="-",#N/A,VLOOKUP($F20,PAY!$A$11:$AE$349,22,FALSE))</f>
        <v>447.3</v>
      </c>
      <c r="S20" s="80">
        <f>IF(VLOOKUP($F20,PAY!$A$11:$AE$349,24,FALSE)="-",#N/A,VLOOKUP($F20,PAY!$A$11:$AE$349,24,FALSE))</f>
        <v>462.6</v>
      </c>
      <c r="T20" s="80">
        <f>IF(VLOOKUP($F20,PAY!$A$11:$AE$349,26,FALSE)="-",#N/A,VLOOKUP($F20,PAY!$A$11:$AE$349,26,FALSE))</f>
        <v>487.9</v>
      </c>
      <c r="U20" s="80">
        <f>IF(VLOOKUP($F20,PAY!$A$11:$AE$349,28,FALSE)="-",#N/A,VLOOKUP($F20,PAY!$A$11:$AE$349,28,FALSE))</f>
        <v>508.6</v>
      </c>
      <c r="V20" s="80">
        <f>IF(VLOOKUP($F20,PAY!$A$11:$AE$349,30,FALSE)="-",#N/A,VLOOKUP($F20,PAY!$A$11:$AE$349,30,FALSE))</f>
        <v>556.9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South Holland to Rural as a Region</v>
      </c>
      <c r="G23" s="122"/>
      <c r="H23" s="123"/>
      <c r="I23" s="74">
        <f>100*((I20-I21)/I21)</f>
        <v>-6.0491603910379297</v>
      </c>
      <c r="J23" s="74">
        <f t="shared" ref="J23:V23" si="2">100*((J20-J21)/J21)</f>
        <v>-12.204611775476337</v>
      </c>
      <c r="K23" s="74">
        <f t="shared" si="2"/>
        <v>-2.7030386233118615</v>
      </c>
      <c r="L23" s="74">
        <f t="shared" si="2"/>
        <v>-7.2013617365511511</v>
      </c>
      <c r="M23" s="74">
        <f t="shared" si="2"/>
        <v>-9.2572613877133438</v>
      </c>
      <c r="N23" s="74">
        <f t="shared" si="2"/>
        <v>-13.984465955737269</v>
      </c>
      <c r="O23" s="74">
        <f t="shared" si="2"/>
        <v>-7.9019395914328827</v>
      </c>
      <c r="P23" s="74">
        <f t="shared" si="2"/>
        <v>-7.5231466053866995</v>
      </c>
      <c r="Q23" s="74">
        <f t="shared" si="2"/>
        <v>-10.272543193402496</v>
      </c>
      <c r="R23" s="74">
        <f t="shared" si="2"/>
        <v>-11.260029381851027</v>
      </c>
      <c r="S23" s="74">
        <f t="shared" si="2"/>
        <v>-10.074461452389464</v>
      </c>
      <c r="T23" s="74">
        <f t="shared" si="2"/>
        <v>-8.5813962307079699</v>
      </c>
      <c r="U23" s="74">
        <f t="shared" si="2"/>
        <v>-4.2271479456405423</v>
      </c>
      <c r="V23" s="74">
        <f t="shared" si="2"/>
        <v>-1.3033516892967087</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Holland</v>
      </c>
      <c r="G28" s="88"/>
      <c r="H28" s="89"/>
      <c r="I28" s="76">
        <f>VLOOKUP($F28,EMPLOYMENT!$A$6:$BW$345,6,FALSE)</f>
        <v>74.5</v>
      </c>
      <c r="J28" s="77">
        <f>VLOOKUP($F28,EMPLOYMENT!$A$6:$BW$345,10,FALSE)</f>
        <v>74.3</v>
      </c>
      <c r="K28" s="77">
        <f>VLOOKUP($F28,EMPLOYMENT!$A$6:$BW$345,14,FALSE)</f>
        <v>75.7</v>
      </c>
      <c r="L28" s="77">
        <f>VLOOKUP($F28,EMPLOYMENT!$A$6:$BW$345,18,FALSE)</f>
        <v>74.599999999999994</v>
      </c>
      <c r="M28" s="77">
        <f>VLOOKUP($F28,EMPLOYMENT!$A$6:$BW$345,22,FALSE)</f>
        <v>73.7</v>
      </c>
      <c r="N28" s="77">
        <f>VLOOKUP($F28,EMPLOYMENT!$A$6:$BW$345,26,FALSE)</f>
        <v>74.5</v>
      </c>
      <c r="O28" s="77">
        <f>VLOOKUP($F28,EMPLOYMENT!$A$6:$BW$345,30,FALSE)</f>
        <v>77.8</v>
      </c>
      <c r="P28" s="77">
        <f>VLOOKUP($F28,EMPLOYMENT!$A$6:$BW$345,34,FALSE)</f>
        <v>78.5</v>
      </c>
      <c r="Q28" s="77">
        <f>VLOOKUP($F28,EMPLOYMENT!$A$6:$BW$345,38,FALSE)</f>
        <v>66.5</v>
      </c>
      <c r="R28" s="77">
        <f>VLOOKUP($F28,EMPLOYMENT!$A$6:$BW$345,42,FALSE)</f>
        <v>71.900000000000006</v>
      </c>
      <c r="S28" s="77">
        <f>VLOOKUP($F28,EMPLOYMENT!$A$6:$BW$345,46,FALSE)</f>
        <v>75</v>
      </c>
      <c r="T28" s="77">
        <f>VLOOKUP($F28,EMPLOYMENT!$A$6:$BW$345,50,FALSE)</f>
        <v>75.2</v>
      </c>
      <c r="U28" s="77">
        <f>VLOOKUP($F28,EMPLOYMENT!$A$6:$BW$345,54,FALSE)</f>
        <v>73</v>
      </c>
      <c r="V28" s="77">
        <f>VLOOKUP($F28,EMPLOYMENT!$A$6:$BW$345,58,FALSE)</f>
        <v>76.3</v>
      </c>
      <c r="W28" s="77">
        <f>VLOOKUP($F28,EMPLOYMENT!$A$6:$BW$345,62,FALSE)</f>
        <v>80.599999999999994</v>
      </c>
      <c r="X28" s="77">
        <f>VLOOKUP($F28,EMPLOYMENT!$A$6:$BW$345,66,FALSE)</f>
        <v>78.2</v>
      </c>
      <c r="Y28" s="77">
        <f>VLOOKUP($F28,EMPLOYMENT!$A$6:$BW$345,70,FALSE)</f>
        <v>74.3</v>
      </c>
      <c r="Z28" s="77">
        <f>VLOOKUP($F28,EMPLOYMENT!$A$6:$BW$345,74,FALSE)</f>
        <v>73.8</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South Holland to Rural as a Region</v>
      </c>
      <c r="G31" s="122"/>
      <c r="H31" s="123"/>
      <c r="I31" s="74">
        <f>(I28-I29)</f>
        <v>-1.6113419194017382</v>
      </c>
      <c r="J31" s="74">
        <f t="shared" ref="J31:Z31" si="4">(J28-J29)</f>
        <v>-2.0129754666829598</v>
      </c>
      <c r="K31" s="74">
        <f t="shared" si="4"/>
        <v>-0.17318889948676031</v>
      </c>
      <c r="L31" s="74">
        <f t="shared" si="4"/>
        <v>-1.0404683026278434</v>
      </c>
      <c r="M31" s="74">
        <f t="shared" si="4"/>
        <v>-2.0355243733317394</v>
      </c>
      <c r="N31" s="74">
        <f t="shared" si="4"/>
        <v>-9.5398428731812146E-3</v>
      </c>
      <c r="O31" s="74">
        <f t="shared" si="4"/>
        <v>4.2528668610301281</v>
      </c>
      <c r="P31" s="74">
        <f t="shared" si="4"/>
        <v>4.7657045967223866</v>
      </c>
      <c r="Q31" s="74">
        <f t="shared" si="4"/>
        <v>-7.5331574754625734</v>
      </c>
      <c r="R31" s="74">
        <f t="shared" si="4"/>
        <v>-2.8444749299002012</v>
      </c>
      <c r="S31" s="74">
        <f t="shared" si="4"/>
        <v>-1.1088603400756085</v>
      </c>
      <c r="T31" s="74">
        <f t="shared" si="4"/>
        <v>-1.9905319756090165</v>
      </c>
      <c r="U31" s="74">
        <f t="shared" si="4"/>
        <v>-3.971632481708042</v>
      </c>
      <c r="V31" s="74">
        <f t="shared" si="4"/>
        <v>-1.7327868852459005</v>
      </c>
      <c r="W31" s="74">
        <f t="shared" si="4"/>
        <v>2.5518431065858493</v>
      </c>
      <c r="X31" s="74">
        <f t="shared" si="4"/>
        <v>-0.39129937895670253</v>
      </c>
      <c r="Y31" s="74">
        <f t="shared" si="4"/>
        <v>-2.7143462961292073</v>
      </c>
      <c r="Z31" s="74">
        <f t="shared" si="4"/>
        <v>-2.3557580778790452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South Holland</v>
      </c>
      <c r="G36" s="88" t="str">
        <f>IFERROR(VLOOKUP(F36,GDHI!B338:C574,2,FALSE),VLOOKUP(F36,GDHI!C3:C336,1,FALSE))</f>
        <v>South Holland</v>
      </c>
      <c r="H36" s="89" t="str">
        <f>IF(F36=G36,"",G36)</f>
        <v/>
      </c>
      <c r="I36" s="83">
        <f>IFERROR(VLOOKUP($F36,GDHI!$B$338:$U$574,GDHI!G$578,FALSE),VLOOKUP($F36,GDHI!$C$3:$U$336,GDHI!F$578,FALSE))</f>
        <v>12987</v>
      </c>
      <c r="J36" s="84">
        <f>IFERROR(VLOOKUP($F36,GDHI!$B$338:$U$574,GDHI!H$578,FALSE),VLOOKUP($F36,GDHI!$C$3:$U$336,GDHI!G$578,FALSE))</f>
        <v>13544</v>
      </c>
      <c r="K36" s="84">
        <f>IFERROR(VLOOKUP($F36,GDHI!$B$338:$U$574,GDHI!I$578,FALSE),VLOOKUP($F36,GDHI!$C$3:$U$336,GDHI!H$578,FALSE))</f>
        <v>13726</v>
      </c>
      <c r="L36" s="84">
        <f>IFERROR(VLOOKUP($F36,GDHI!$B$338:$U$574,GDHI!J$578,FALSE),VLOOKUP($F36,GDHI!$C$3:$U$336,GDHI!I$578,FALSE))</f>
        <v>14459</v>
      </c>
      <c r="M36" s="84">
        <f>IFERROR(VLOOKUP($F36,GDHI!$B$338:$U$574,GDHI!K$578,FALSE),VLOOKUP($F36,GDHI!$C$3:$U$336,GDHI!J$578,FALSE))</f>
        <v>14633</v>
      </c>
      <c r="N36" s="84">
        <f>IFERROR(VLOOKUP($F36,GDHI!$B$338:$U$574,GDHI!L$578,FALSE),VLOOKUP($F36,GDHI!$C$3:$U$336,GDHI!K$578,FALSE))</f>
        <v>14865</v>
      </c>
      <c r="O36" s="84">
        <f>IFERROR(VLOOKUP($F36,GDHI!$B$338:$U$574,GDHI!M$578,FALSE),VLOOKUP($F36,GDHI!$C$3:$U$336,GDHI!L$578,FALSE))</f>
        <v>15144</v>
      </c>
      <c r="P36" s="84">
        <f>IFERROR(VLOOKUP($F36,GDHI!$B$338:$U$574,GDHI!N$578,FALSE),VLOOKUP($F36,GDHI!$C$3:$U$336,GDHI!M$578,FALSE))</f>
        <v>15515</v>
      </c>
      <c r="Q36" s="84">
        <f>IFERROR(VLOOKUP($F36,GDHI!$B$338:$U$574,GDHI!O$578,FALSE),VLOOKUP($F36,GDHI!$C$3:$U$336,GDHI!N$578,FALSE))</f>
        <v>16114</v>
      </c>
      <c r="R36" s="84">
        <f>IFERROR(VLOOKUP($F36,GDHI!$B$338:$U$574,GDHI!P$578,FALSE),VLOOKUP($F36,GDHI!$C$3:$U$336,GDHI!O$578,FALSE))</f>
        <v>16398</v>
      </c>
      <c r="S36" s="84">
        <f>IFERROR(VLOOKUP($F36,GDHI!$B$338:$U$574,GDHI!Q$578,FALSE),VLOOKUP($F36,GDHI!$C$3:$U$336,GDHI!P$578,FALSE))</f>
        <v>16783</v>
      </c>
      <c r="T36" s="84">
        <f>IFERROR(VLOOKUP($F36,GDHI!$B$338:$U$574,GDHI!R$578,FALSE),VLOOKUP($F36,GDHI!$C$3:$U$336,GDHI!Q$578,FALSE))</f>
        <v>17328</v>
      </c>
      <c r="U36" s="84">
        <f>IFERROR(VLOOKUP($F36,GDHI!$B$338:$U$574,GDHI!S$578,FALSE),VLOOKUP($F36,GDHI!$C$3:$U$336,GDHI!R$578,FALSE))</f>
        <v>17346</v>
      </c>
      <c r="V36" s="84">
        <f>IFERROR(VLOOKUP($F36,GDHI!$B$338:$U$574,GDHI!T$578,FALSE),VLOOKUP($F36,GDHI!$C$3:$U$336,GDHI!S$578,FALSE))</f>
        <v>17805</v>
      </c>
      <c r="W36" s="84">
        <f>IFERROR(VLOOKUP($F36,GDHI!$B$338:$U$574,GDHI!U$578,FALSE),VLOOKUP($F36,GDHI!$C$3:$U$336,GDHI!T$578,FALSE))</f>
        <v>18403</v>
      </c>
      <c r="X36" s="84">
        <f>IFERROR(VLOOKUP($F36,GDHI!$B$338:$U$574,GDHI!V$578,FALSE),VLOOKUP($F36,GDHI!$C$3:$U$336,GDHI!U$578,FALSE))</f>
        <v>18459</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South Holland to Rural as a Region</v>
      </c>
      <c r="G39" s="122"/>
      <c r="H39" s="123"/>
      <c r="I39" s="74">
        <f>100*((I36-I37)/I37)</f>
        <v>-11.710119310649581</v>
      </c>
      <c r="J39" s="74">
        <f t="shared" ref="J39:X39" si="6">100*((J36-J37)/J37)</f>
        <v>-11.716243197501946</v>
      </c>
      <c r="K39" s="74">
        <f t="shared" si="6"/>
        <v>-13.804031156574567</v>
      </c>
      <c r="L39" s="74">
        <f t="shared" si="6"/>
        <v>-12.730298399039471</v>
      </c>
      <c r="M39" s="74">
        <f t="shared" si="6"/>
        <v>-14.243195706759737</v>
      </c>
      <c r="N39" s="74">
        <f t="shared" si="6"/>
        <v>-14.039948919355233</v>
      </c>
      <c r="O39" s="74">
        <f t="shared" si="6"/>
        <v>-13.501987196268361</v>
      </c>
      <c r="P39" s="74">
        <f t="shared" si="6"/>
        <v>-12.837311831696541</v>
      </c>
      <c r="Q39" s="74">
        <f t="shared" si="6"/>
        <v>-12.263494199409628</v>
      </c>
      <c r="R39" s="74">
        <f t="shared" si="6"/>
        <v>-13.118301815743683</v>
      </c>
      <c r="S39" s="74">
        <f t="shared" si="6"/>
        <v>-13.472009191863579</v>
      </c>
      <c r="T39" s="74">
        <f t="shared" si="6"/>
        <v>-15.301116902977121</v>
      </c>
      <c r="U39" s="74">
        <f t="shared" si="6"/>
        <v>-15.897793467444588</v>
      </c>
      <c r="V39" s="74">
        <f t="shared" si="6"/>
        <v>-15.074717463677553</v>
      </c>
      <c r="W39" s="74">
        <f t="shared" si="6"/>
        <v>-15.744435929663311</v>
      </c>
      <c r="X39" s="74">
        <f t="shared" si="6"/>
        <v>-17.094581480437867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South Holland</v>
      </c>
      <c r="G44" s="88"/>
      <c r="H44" s="89"/>
      <c r="I44" s="76">
        <f>VLOOKUP($F44,'LOW PAID'!$A$9:$N$444,6,FALSE)</f>
        <v>29.8</v>
      </c>
      <c r="J44" s="77">
        <f>VLOOKUP($F44,'LOW PAID'!$P$9:$W$444,6,FALSE)</f>
        <v>27.9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South Holland to Rural as a Region</v>
      </c>
      <c r="G47" s="122"/>
      <c r="H47" s="123"/>
      <c r="I47" s="74">
        <f>(I44-I45)</f>
        <v>4.6061253217868838</v>
      </c>
      <c r="J47" s="74">
        <f>(J44-J45)</f>
        <v>2.2138834909699447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South Holland</v>
      </c>
      <c r="G52" s="88"/>
      <c r="H52" s="89"/>
      <c r="I52" s="76">
        <f>VLOOKUP($F52,INACTIVITY!$A$6:$BW$345,6,FALSE)</f>
        <v>22.6</v>
      </c>
      <c r="J52" s="77">
        <f>VLOOKUP($F52,INACTIVITY!$A$6:$BW$345,10,FALSE)</f>
        <v>22.2</v>
      </c>
      <c r="K52" s="77">
        <f>VLOOKUP($F52,INACTIVITY!$A$6:$BW$345,14,FALSE)</f>
        <v>20.7</v>
      </c>
      <c r="L52" s="77">
        <f>VLOOKUP($F52,INACTIVITY!$A$6:$BW$345,18,FALSE)</f>
        <v>21.4</v>
      </c>
      <c r="M52" s="77">
        <f>VLOOKUP($F52,INACTIVITY!$A$6:$BW$345,22,FALSE)</f>
        <v>22.1</v>
      </c>
      <c r="N52" s="77">
        <f>VLOOKUP($F52,INACTIVITY!$A$6:$BW$345,26,FALSE)</f>
        <v>20.399999999999999</v>
      </c>
      <c r="O52" s="77">
        <f>VLOOKUP($F52,INACTIVITY!$A$6:$BW$345,30,FALSE)</f>
        <v>14.8</v>
      </c>
      <c r="P52" s="77">
        <f>VLOOKUP($F52,INACTIVITY!$A$6:$BW$345,34,FALSE)</f>
        <v>16.8</v>
      </c>
      <c r="Q52" s="77">
        <f>VLOOKUP($F52,INACTIVITY!$A$6:$BW$345,38,FALSE)</f>
        <v>23.2</v>
      </c>
      <c r="R52" s="77">
        <f>VLOOKUP($F52,INACTIVITY!$A$6:$BW$345,42,FALSE)</f>
        <v>22.8</v>
      </c>
      <c r="S52" s="77">
        <f>VLOOKUP($F52,INACTIVITY!$A$6:$BW$345,46,FALSE)</f>
        <v>23.1</v>
      </c>
      <c r="T52" s="77">
        <f>VLOOKUP($F52,INACTIVITY!$A$6:$BW$345,50,FALSE)</f>
        <v>22.3</v>
      </c>
      <c r="U52" s="77">
        <f>VLOOKUP($F52,INACTIVITY!$A$6:$BW$345,54,FALSE)</f>
        <v>24.5</v>
      </c>
      <c r="V52" s="77">
        <f>VLOOKUP($F52,INACTIVITY!$A$6:$BW$345,58,FALSE)</f>
        <v>19.7</v>
      </c>
      <c r="W52" s="77">
        <f>VLOOKUP($F52,INACTIVITY!$A$6:$BW$345,62,FALSE)</f>
        <v>16.600000000000001</v>
      </c>
      <c r="X52" s="77">
        <f>VLOOKUP($F52,INACTIVITY!$A$6:$BW$345,66,FALSE)</f>
        <v>19.7</v>
      </c>
      <c r="Y52" s="77">
        <f>VLOOKUP($F52,INACTIVITY!$A$6:$BW$345,70,FALSE)</f>
        <v>21.2</v>
      </c>
      <c r="Z52" s="77">
        <f>VLOOKUP($F52,INACTIVITY!$A$6:$BW$345,74,FALSE)</f>
        <v>23.8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South Holland to Rural as a Region</v>
      </c>
      <c r="G55" s="122"/>
      <c r="H55" s="123"/>
      <c r="I55" s="74">
        <f>(I52-I53)</f>
        <v>1.2043554283897642</v>
      </c>
      <c r="J55" s="74">
        <f t="shared" ref="J55:Z55" si="10">(J52-J53)</f>
        <v>1.1914772727272727</v>
      </c>
      <c r="K55" s="74">
        <f t="shared" si="10"/>
        <v>-0.16246539345877764</v>
      </c>
      <c r="L55" s="74">
        <f t="shared" si="10"/>
        <v>8.5934668463359287E-2</v>
      </c>
      <c r="M55" s="74">
        <f t="shared" si="10"/>
        <v>1.2649976891079966</v>
      </c>
      <c r="N55" s="74">
        <f t="shared" si="10"/>
        <v>-0.53314375792044189</v>
      </c>
      <c r="O55" s="74">
        <f t="shared" si="10"/>
        <v>-6.8919371275051731</v>
      </c>
      <c r="P55" s="74">
        <f t="shared" si="10"/>
        <v>-4.6942457807534481</v>
      </c>
      <c r="Q55" s="74">
        <f t="shared" si="10"/>
        <v>2.0174512055109055</v>
      </c>
      <c r="R55" s="74">
        <f t="shared" si="10"/>
        <v>2.0254069025612296</v>
      </c>
      <c r="S55" s="74">
        <f t="shared" si="10"/>
        <v>2.8267895440276014</v>
      </c>
      <c r="T55" s="74">
        <f t="shared" si="10"/>
        <v>2.6038053165930428</v>
      </c>
      <c r="U55" s="74">
        <f t="shared" si="10"/>
        <v>4.6475706529305292</v>
      </c>
      <c r="V55" s="74">
        <f t="shared" si="10"/>
        <v>0.44672266571962282</v>
      </c>
      <c r="W55" s="74">
        <f t="shared" si="10"/>
        <v>-2.5769560091828474</v>
      </c>
      <c r="X55" s="74">
        <f t="shared" si="10"/>
        <v>0.84793505063506913</v>
      </c>
      <c r="Y55" s="74">
        <f t="shared" si="10"/>
        <v>1.4274172781285372</v>
      </c>
      <c r="Z55" s="74">
        <f t="shared" si="10"/>
        <v>2.7148202243699302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Holland</v>
      </c>
      <c r="G60" s="88"/>
      <c r="H60" s="89"/>
      <c r="I60" s="76">
        <f>VLOOKUP($F60,DISABILITY!$A$718:$I$1052,DISABILITY!B$1053,FALSE)</f>
        <v>34.800000000000004</v>
      </c>
      <c r="J60" s="77">
        <f>VLOOKUP($F60,DISABILITY!$A$718:$I$1052,DISABILITY!C$1053,FALSE)</f>
        <v>20.5</v>
      </c>
      <c r="K60" s="77">
        <f>VLOOKUP($F60,DISABILITY!$A$718:$I$1052,DISABILITY!D$1053,FALSE)</f>
        <v>38.5</v>
      </c>
      <c r="L60" s="77">
        <f>VLOOKUP($F60,DISABILITY!$A$718:$I$1052,DISABILITY!E$1053,FALSE)</f>
        <v>35.5</v>
      </c>
      <c r="M60" s="77">
        <f>VLOOKUP($F60,DISABILITY!$A$718:$I$1052,DISABILITY!F$1053,FALSE)</f>
        <v>21.799999999999997</v>
      </c>
      <c r="N60" s="77">
        <f>VLOOKUP($F60,DISABILITY!$A$718:$I$1052,DISABILITY!G$1053,FALSE)</f>
        <v>17.5</v>
      </c>
      <c r="O60" s="77">
        <f>VLOOKUP($F60,DISABILITY!$A$718:$I$1052,DISABILITY!H$1053,FALSE)</f>
        <v>32.900000000000006</v>
      </c>
      <c r="P60" s="77">
        <f>VLOOKUP($F60,DISABILITY!$A$718:$I$1052,DISABILITY!I$1053,FALSE)</f>
        <v>20</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South Holland to Rural as a Region</v>
      </c>
      <c r="G63" s="122"/>
      <c r="H63" s="123"/>
      <c r="I63" s="74">
        <f>(I60-I61)</f>
        <v>7.379843459352756</v>
      </c>
      <c r="J63" s="74">
        <f t="shared" ref="J63:P63" si="12">(J60-J61)</f>
        <v>-6.8190444070511873</v>
      </c>
      <c r="K63" s="74">
        <f t="shared" si="12"/>
        <v>10.380871638501795</v>
      </c>
      <c r="L63" s="74">
        <f t="shared" si="12"/>
        <v>9.5090654610033241</v>
      </c>
      <c r="M63" s="74">
        <f t="shared" si="12"/>
        <v>-3.6752258186661209</v>
      </c>
      <c r="N63" s="74">
        <f t="shared" si="12"/>
        <v>-8.0312476854419828</v>
      </c>
      <c r="O63" s="74">
        <f t="shared" si="12"/>
        <v>9.1027777120030606</v>
      </c>
      <c r="P63" s="74">
        <f t="shared" si="12"/>
        <v>-5.3541779303421748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Holland</v>
      </c>
      <c r="G68" s="88"/>
      <c r="H68" s="89"/>
      <c r="I68" s="76">
        <f>VLOOKUP($F68,'WORKLESS HOUSEHOLDS'!$DW$4:$EC$397,7,FALSE)</f>
        <v>5.0789559080199158</v>
      </c>
      <c r="J68" s="77">
        <f>VLOOKUP($F68,'WORKLESS HOUSEHOLDS'!$DN$4:$DT$397,7,FALSE)</f>
        <v>13.453253361922556</v>
      </c>
      <c r="K68" s="77">
        <f>VLOOKUP($F68,'WORKLESS HOUSEHOLDS'!$DE$4:$DK$397,7,FALSE)</f>
        <v>4.2065189876559144</v>
      </c>
      <c r="L68" s="77">
        <f>VLOOKUP($F68,'WORKLESS HOUSEHOLDS'!$CV$4:$DB$397,7,FALSE)</f>
        <v>7.2722294177442803</v>
      </c>
      <c r="M68" s="77">
        <f>VLOOKUP($F68,'WORKLESS HOUSEHOLDS'!$CM$4:$CS$397,7,FALSE)</f>
        <v>12.96718883392515</v>
      </c>
      <c r="N68" s="77">
        <f>VLOOKUP($F68,'WORKLESS HOUSEHOLDS'!$CD$4:$CJ$397,7,FALSE)</f>
        <v>14.41376837576192</v>
      </c>
      <c r="O68" s="77">
        <f>VLOOKUP($F68,'WORKLESS HOUSEHOLDS'!$BU$4:$CA$397,7,FALSE)</f>
        <v>10.880554902421819</v>
      </c>
      <c r="P68" s="77">
        <f>VLOOKUP($F68,'WORKLESS HOUSEHOLDS'!$BL$4:$BR$397,7,FALSE)</f>
        <v>4.8081368469717987</v>
      </c>
      <c r="Q68" s="77" t="str">
        <f>VLOOKUP($F68,'WORKLESS HOUSEHOLDS'!$BC$4:$BI$397,7,FALSE)</f>
        <v>#</v>
      </c>
      <c r="R68" s="77">
        <f>VLOOKUP($F68,'WORKLESS HOUSEHOLDS'!$AT$4:$AZ$397,7,FALSE)</f>
        <v>5.2130578419844333</v>
      </c>
      <c r="S68" s="77">
        <f>VLOOKUP($F68,'WORKLESS HOUSEHOLDS'!$AK$4:$AQ$397,7,FALSE)</f>
        <v>12.992774749651414</v>
      </c>
      <c r="T68" s="77">
        <f>VLOOKUP($F68,'WORKLESS HOUSEHOLDS'!$AB$4:$AH$397,7,FALSE)</f>
        <v>9.6162329069254522</v>
      </c>
      <c r="U68" s="77">
        <f>VLOOKUP($F68,'WORKLESS HOUSEHOLDS'!$S$4:$Y$397,7,FALSE)</f>
        <v>17.146502468519444</v>
      </c>
      <c r="V68" s="77">
        <f>VLOOKUP($F68,'WORKLESS HOUSEHOLDS'!$J$4:$P$397,7,FALSE)</f>
        <v>9.6954151971785834</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South Holland to Rural as a Region</v>
      </c>
      <c r="G71" s="122"/>
      <c r="H71" s="123"/>
      <c r="I71" s="74">
        <f>(I68-I69)</f>
        <v>-4.932989954566775</v>
      </c>
      <c r="J71" s="74">
        <f t="shared" ref="J71:W71" si="14">(J68-J69)</f>
        <v>2.5420985244475318</v>
      </c>
      <c r="K71" s="74">
        <f t="shared" si="14"/>
        <v>-6.0867267414999295</v>
      </c>
      <c r="L71" s="74">
        <f t="shared" si="14"/>
        <v>-3.6937772435854521</v>
      </c>
      <c r="M71" s="74">
        <f t="shared" si="14"/>
        <v>1.2734096527366763</v>
      </c>
      <c r="N71" s="74">
        <f t="shared" si="14"/>
        <v>2.5126686965065392</v>
      </c>
      <c r="O71" s="74">
        <f t="shared" si="14"/>
        <v>-0.15469834532069271</v>
      </c>
      <c r="P71" s="74">
        <f t="shared" si="14"/>
        <v>-4.8833610387960391</v>
      </c>
      <c r="Q71" s="74" t="e">
        <f t="shared" si="14"/>
        <v>#VALUE!</v>
      </c>
      <c r="R71" s="74">
        <f t="shared" si="14"/>
        <v>-5.4930384817451205</v>
      </c>
      <c r="S71" s="74">
        <f t="shared" si="14"/>
        <v>2.8400299215025324</v>
      </c>
      <c r="T71" s="74">
        <f t="shared" si="14"/>
        <v>-0.28743528770729831</v>
      </c>
      <c r="U71" s="74">
        <f t="shared" si="14"/>
        <v>6.3844523038399679</v>
      </c>
      <c r="V71" s="74">
        <f t="shared" si="14"/>
        <v>-0.24345327936106465</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South Holland</v>
      </c>
      <c r="G76" s="88"/>
      <c r="H76" s="89"/>
      <c r="I76" s="76">
        <f>VLOOKUP($F76,'SKILLED EMPLOYMENT'!$A$1506:$BW$1841,6,FALSE)</f>
        <v>43.1</v>
      </c>
      <c r="J76" s="77">
        <f>VLOOKUP($F76,'SKILLED EMPLOYMENT'!$A$1506:$BW$1841,10,FALSE)</f>
        <v>45.900000000000006</v>
      </c>
      <c r="K76" s="77">
        <f>VLOOKUP($F76,'SKILLED EMPLOYMENT'!$A$1506:$BW$1841,14,FALSE)</f>
        <v>39</v>
      </c>
      <c r="L76" s="77">
        <f>VLOOKUP($F76,'SKILLED EMPLOYMENT'!$A$1506:$BW$1841,18,FALSE)</f>
        <v>38.5</v>
      </c>
      <c r="M76" s="77">
        <f>VLOOKUP($F76,'SKILLED EMPLOYMENT'!$A$1506:$BW$1841,22,FALSE)</f>
        <v>45.5</v>
      </c>
      <c r="N76" s="77">
        <f>VLOOKUP($F76,'SKILLED EMPLOYMENT'!$A$1506:$BW$1841,26,FALSE)</f>
        <v>47.6</v>
      </c>
      <c r="O76" s="77">
        <f>VLOOKUP($F76,'SKILLED EMPLOYMENT'!$A$1506:$BW$1841,30,FALSE)</f>
        <v>42.6</v>
      </c>
      <c r="P76" s="77">
        <f>VLOOKUP($F76,'SKILLED EMPLOYMENT'!$A$1506:$BW$1841,34,FALSE)</f>
        <v>39.9</v>
      </c>
      <c r="Q76" s="77">
        <f>VLOOKUP($F76,'SKILLED EMPLOYMENT'!$A$1506:$BW$1841,38,FALSE)</f>
        <v>49.5</v>
      </c>
      <c r="R76" s="77">
        <f>VLOOKUP($F76,'SKILLED EMPLOYMENT'!$A$1506:$BW$1841,42,FALSE)</f>
        <v>47.5</v>
      </c>
      <c r="S76" s="77">
        <f>VLOOKUP($F76,'SKILLED EMPLOYMENT'!$A$1506:$BW$1841,46,FALSE)</f>
        <v>39.200000000000003</v>
      </c>
      <c r="T76" s="77">
        <f>VLOOKUP($F76,'SKILLED EMPLOYMENT'!$A$1506:$BW$1841,50,FALSE)</f>
        <v>41.5</v>
      </c>
      <c r="U76" s="77">
        <f>VLOOKUP($F76,'SKILLED EMPLOYMENT'!$A$1506:$BW$1841,54,FALSE)</f>
        <v>48.599999999999994</v>
      </c>
      <c r="V76" s="77">
        <f>VLOOKUP($F76,'SKILLED EMPLOYMENT'!$A$1506:$BW$1841,58,FALSE)</f>
        <v>41.3</v>
      </c>
      <c r="W76" s="77">
        <f>VLOOKUP($F76,'SKILLED EMPLOYMENT'!$A$1506:$BW$1841,62,FALSE)</f>
        <v>45.8</v>
      </c>
      <c r="X76" s="77">
        <f>VLOOKUP($F76,'SKILLED EMPLOYMENT'!$A$1506:$BW$1841,66,FALSE)</f>
        <v>42.899999999999991</v>
      </c>
      <c r="Y76" s="77">
        <f>VLOOKUP($F76,'SKILLED EMPLOYMENT'!$A$1506:$BW$1841,70,FALSE)</f>
        <v>47.199999999999996</v>
      </c>
      <c r="Z76" s="77">
        <f>VLOOKUP($F76,'SKILLED EMPLOYMENT'!$A$1506:$BW$1841,74,FALSE)</f>
        <v>48.8</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South Holland to Rural as a Region</v>
      </c>
      <c r="G79" s="122"/>
      <c r="H79" s="123"/>
      <c r="I79" s="74">
        <f>(I76-I77)</f>
        <v>-9.6000000000000014</v>
      </c>
      <c r="J79" s="74">
        <f t="shared" ref="J79:Z79" si="17">(J76-J77)</f>
        <v>-6.9999999999999929</v>
      </c>
      <c r="K79" s="74">
        <f t="shared" si="17"/>
        <v>-14.5</v>
      </c>
      <c r="L79" s="74">
        <f t="shared" si="17"/>
        <v>-15.5</v>
      </c>
      <c r="M79" s="74">
        <f t="shared" si="17"/>
        <v>-8.6000000000000014</v>
      </c>
      <c r="N79" s="74">
        <f t="shared" si="17"/>
        <v>-6.7999999999999972</v>
      </c>
      <c r="O79" s="74">
        <f t="shared" si="17"/>
        <v>-12.799999999999997</v>
      </c>
      <c r="P79" s="74">
        <f t="shared" si="17"/>
        <v>-15.700000000000003</v>
      </c>
      <c r="Q79" s="74">
        <f t="shared" si="17"/>
        <v>-5.8999999999999986</v>
      </c>
      <c r="R79" s="74">
        <f t="shared" si="17"/>
        <v>-8.7000000000000028</v>
      </c>
      <c r="S79" s="74">
        <f t="shared" si="17"/>
        <v>-17</v>
      </c>
      <c r="T79" s="74">
        <f t="shared" si="17"/>
        <v>-15.299999999999997</v>
      </c>
      <c r="U79" s="74">
        <f t="shared" si="17"/>
        <v>-8.0000000000000071</v>
      </c>
      <c r="V79" s="74">
        <f t="shared" si="17"/>
        <v>-15.800000000000004</v>
      </c>
      <c r="W79" s="74">
        <f t="shared" si="17"/>
        <v>-12</v>
      </c>
      <c r="X79" s="74">
        <f t="shared" si="17"/>
        <v>-15.900000000000006</v>
      </c>
      <c r="Y79" s="74">
        <f t="shared" si="17"/>
        <v>-11.500000000000007</v>
      </c>
      <c r="Z79" s="74">
        <f t="shared" si="17"/>
        <v>-9.6000000000000014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y7d+fPMf+LdNcqjVK18U7hI9A3MDDNBdn1hvDJpaTxqQYvOrUlAXPPvPnEpRyHyNYDynr2wdvu0tQrY9xFGcvA==" saltValue="Kc5HvmhtQ2wzknFABmPkY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2022-08-02T13:19:46Z</dcterms:modified>
</cp:coreProperties>
</file>